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ed5ef80400146f0/Documents/CEEA/Research and Posts/Gas pipelines/"/>
    </mc:Choice>
  </mc:AlternateContent>
  <xr:revisionPtr revIDLastSave="0" documentId="8_{45378D2D-58FD-4C59-BEF8-5C52FB0A45CA}" xr6:coauthVersionLast="47" xr6:coauthVersionMax="47" xr10:uidLastSave="{00000000-0000-0000-0000-000000000000}"/>
  <bookViews>
    <workbookView xWindow="-120" yWindow="-120" windowWidth="38640" windowHeight="15720" xr2:uid="{6B3D0B81-D09A-4B0A-9ED5-5F045EFA3C76}"/>
  </bookViews>
  <sheets>
    <sheet name="Read Me" sheetId="3" r:id="rId1"/>
    <sheet name="Pipeline Data Base" sheetId="1" r:id="rId2"/>
    <sheet name="Factors" sheetId="2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108" i="1" s="1"/>
  <c r="D109" i="1" s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I19" i="1" s="1"/>
  <c r="D20" i="1"/>
  <c r="D21" i="1"/>
  <c r="I21" i="1" s="1"/>
  <c r="D22" i="1"/>
  <c r="J22" i="1" s="1"/>
  <c r="D23" i="1"/>
  <c r="D24" i="1"/>
  <c r="J24" i="1" s="1"/>
  <c r="D25" i="1"/>
  <c r="I25" i="1" s="1"/>
  <c r="D26" i="1"/>
  <c r="D27" i="1"/>
  <c r="D28" i="1"/>
  <c r="J28" i="1" s="1"/>
  <c r="D29" i="1"/>
  <c r="D30" i="1"/>
  <c r="I30" i="1" s="1"/>
  <c r="D31" i="1"/>
  <c r="I31" i="1" s="1"/>
  <c r="D32" i="1"/>
  <c r="I32" i="1" s="1"/>
  <c r="D33" i="1"/>
  <c r="I33" i="1" s="1"/>
  <c r="D34" i="1"/>
  <c r="D35" i="1"/>
  <c r="D36" i="1"/>
  <c r="D37" i="1"/>
  <c r="D38" i="1"/>
  <c r="D39" i="1"/>
  <c r="D40" i="1"/>
  <c r="D41" i="1"/>
  <c r="D42" i="1"/>
  <c r="D43" i="1"/>
  <c r="D44" i="1"/>
  <c r="J44" i="1" s="1"/>
  <c r="D45" i="1"/>
  <c r="D46" i="1"/>
  <c r="D47" i="1"/>
  <c r="I47" i="1" s="1"/>
  <c r="D48" i="1"/>
  <c r="I48" i="1" s="1"/>
  <c r="D49" i="1"/>
  <c r="D50" i="1"/>
  <c r="D51" i="1"/>
  <c r="D52" i="1"/>
  <c r="D53" i="1"/>
  <c r="I53" i="1" s="1"/>
  <c r="D54" i="1"/>
  <c r="D55" i="1"/>
  <c r="D56" i="1"/>
  <c r="J56" i="1" s="1"/>
  <c r="D57" i="1"/>
  <c r="I57" i="1" s="1"/>
  <c r="D58" i="1"/>
  <c r="I58" i="1" s="1"/>
  <c r="D59" i="1"/>
  <c r="D60" i="1"/>
  <c r="I60" i="1" s="1"/>
  <c r="D61" i="1"/>
  <c r="D62" i="1"/>
  <c r="D63" i="1"/>
  <c r="D64" i="1"/>
  <c r="D65" i="1"/>
  <c r="D66" i="1"/>
  <c r="D67" i="1"/>
  <c r="D68" i="1"/>
  <c r="D69" i="1"/>
  <c r="I69" i="1" s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J83" i="1" s="1"/>
  <c r="D84" i="1"/>
  <c r="D85" i="1"/>
  <c r="I85" i="1" s="1"/>
  <c r="D86" i="1"/>
  <c r="D87" i="1"/>
  <c r="D88" i="1"/>
  <c r="J88" i="1" s="1"/>
  <c r="D89" i="1"/>
  <c r="D90" i="1"/>
  <c r="D91" i="1"/>
  <c r="D92" i="1"/>
  <c r="J92" i="1" s="1"/>
  <c r="D93" i="1"/>
  <c r="D94" i="1"/>
  <c r="D95" i="1"/>
  <c r="D96" i="1"/>
  <c r="D97" i="1"/>
  <c r="D98" i="1"/>
  <c r="D99" i="1"/>
  <c r="D100" i="1"/>
  <c r="D4" i="1"/>
  <c r="J40" i="1"/>
  <c r="I41" i="1"/>
  <c r="I42" i="1"/>
  <c r="J43" i="1"/>
  <c r="J46" i="1"/>
  <c r="I70" i="1"/>
  <c r="J72" i="1"/>
  <c r="J75" i="1"/>
  <c r="J76" i="1"/>
  <c r="I78" i="1"/>
  <c r="I80" i="1"/>
  <c r="C108" i="1"/>
  <c r="C109" i="1" s="1"/>
  <c r="G5" i="1"/>
  <c r="G7" i="1"/>
  <c r="H7" i="1"/>
  <c r="J7" i="1" s="1"/>
  <c r="G8" i="1"/>
  <c r="I8" i="1" s="1"/>
  <c r="H8" i="1"/>
  <c r="J8" i="1" s="1"/>
  <c r="G9" i="1"/>
  <c r="I9" i="1" s="1"/>
  <c r="H9" i="1"/>
  <c r="J9" i="1" s="1"/>
  <c r="G10" i="1"/>
  <c r="I10" i="1" s="1"/>
  <c r="H10" i="1"/>
  <c r="J10" i="1" s="1"/>
  <c r="G11" i="1"/>
  <c r="I11" i="1" s="1"/>
  <c r="H11" i="1"/>
  <c r="G12" i="1"/>
  <c r="H12" i="1"/>
  <c r="G13" i="1"/>
  <c r="H13" i="1"/>
  <c r="G14" i="1"/>
  <c r="H14" i="1"/>
  <c r="G21" i="1"/>
  <c r="H22" i="1"/>
  <c r="G24" i="1"/>
  <c r="H24" i="1"/>
  <c r="G25" i="1"/>
  <c r="H25" i="1"/>
  <c r="G26" i="1"/>
  <c r="H26" i="1"/>
  <c r="G28" i="1"/>
  <c r="H28" i="1"/>
  <c r="G29" i="1"/>
  <c r="I29" i="1" s="1"/>
  <c r="H29" i="1"/>
  <c r="G30" i="1"/>
  <c r="H30" i="1"/>
  <c r="G36" i="1"/>
  <c r="H36" i="1"/>
  <c r="G40" i="1"/>
  <c r="I40" i="1" s="1"/>
  <c r="H40" i="1"/>
  <c r="G41" i="1"/>
  <c r="H41" i="1"/>
  <c r="G42" i="1"/>
  <c r="H42" i="1"/>
  <c r="J42" i="1" s="1"/>
  <c r="G43" i="1"/>
  <c r="I43" i="1" s="1"/>
  <c r="H43" i="1"/>
  <c r="G44" i="1"/>
  <c r="H44" i="1"/>
  <c r="G45" i="1"/>
  <c r="H45" i="1"/>
  <c r="G46" i="1"/>
  <c r="H46" i="1"/>
  <c r="G52" i="1"/>
  <c r="H52" i="1"/>
  <c r="G53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H67" i="1"/>
  <c r="G69" i="1"/>
  <c r="G71" i="1"/>
  <c r="H71" i="1"/>
  <c r="J71" i="1" s="1"/>
  <c r="G72" i="1"/>
  <c r="I72" i="1" s="1"/>
  <c r="H72" i="1"/>
  <c r="G73" i="1"/>
  <c r="I73" i="1" s="1"/>
  <c r="H73" i="1"/>
  <c r="J73" i="1" s="1"/>
  <c r="G74" i="1"/>
  <c r="H74" i="1"/>
  <c r="G75" i="1"/>
  <c r="H75" i="1"/>
  <c r="G76" i="1"/>
  <c r="H76" i="1"/>
  <c r="G77" i="1"/>
  <c r="H77" i="1"/>
  <c r="G78" i="1"/>
  <c r="H78" i="1"/>
  <c r="H83" i="1"/>
  <c r="G85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I93" i="1" s="1"/>
  <c r="H93" i="1"/>
  <c r="J93" i="1" s="1"/>
  <c r="G94" i="1"/>
  <c r="H94" i="1"/>
  <c r="G100" i="1"/>
  <c r="H100" i="1"/>
  <c r="H4" i="1"/>
  <c r="J4" i="1" s="1"/>
  <c r="G4" i="1"/>
  <c r="I4" i="1" s="1"/>
  <c r="D9" i="2"/>
  <c r="D8" i="2"/>
  <c r="D7" i="2"/>
  <c r="D6" i="2"/>
  <c r="D11" i="2" s="1"/>
  <c r="E31" i="1"/>
  <c r="E57" i="1"/>
  <c r="E60" i="1"/>
  <c r="E61" i="1"/>
  <c r="E63" i="1"/>
  <c r="E91" i="1"/>
  <c r="E93" i="1"/>
  <c r="E94" i="1"/>
  <c r="E96" i="1"/>
  <c r="F4" i="1"/>
  <c r="F5" i="1"/>
  <c r="F108" i="1" s="1"/>
  <c r="F109" i="1" s="1"/>
  <c r="F7" i="1"/>
  <c r="F6" i="1"/>
  <c r="G6" i="1" s="1"/>
  <c r="I6" i="1" s="1"/>
  <c r="F9" i="1"/>
  <c r="F8" i="1"/>
  <c r="F11" i="1"/>
  <c r="F10" i="1"/>
  <c r="F12" i="1"/>
  <c r="F14" i="1"/>
  <c r="F13" i="1"/>
  <c r="F16" i="1"/>
  <c r="G16" i="1" s="1"/>
  <c r="F15" i="1"/>
  <c r="G15" i="1" s="1"/>
  <c r="F17" i="1"/>
  <c r="G17" i="1" s="1"/>
  <c r="F18" i="1"/>
  <c r="G18" i="1" s="1"/>
  <c r="F27" i="1"/>
  <c r="G27" i="1" s="1"/>
  <c r="F26" i="1"/>
  <c r="F25" i="1"/>
  <c r="F24" i="1"/>
  <c r="F23" i="1"/>
  <c r="G23" i="1" s="1"/>
  <c r="F22" i="1"/>
  <c r="G22" i="1" s="1"/>
  <c r="F21" i="1"/>
  <c r="H21" i="1" s="1"/>
  <c r="F20" i="1"/>
  <c r="G20" i="1" s="1"/>
  <c r="F19" i="1"/>
  <c r="G19" i="1" s="1"/>
  <c r="F28" i="1"/>
  <c r="F29" i="1"/>
  <c r="F31" i="1"/>
  <c r="G31" i="1" s="1"/>
  <c r="F30" i="1"/>
  <c r="F32" i="1"/>
  <c r="G32" i="1" s="1"/>
  <c r="F33" i="1"/>
  <c r="G33" i="1" s="1"/>
  <c r="F34" i="1"/>
  <c r="G34" i="1" s="1"/>
  <c r="F37" i="1"/>
  <c r="G37" i="1" s="1"/>
  <c r="F36" i="1"/>
  <c r="F35" i="1"/>
  <c r="G35" i="1" s="1"/>
  <c r="F38" i="1"/>
  <c r="G38" i="1" s="1"/>
  <c r="F39" i="1"/>
  <c r="H39" i="1" s="1"/>
  <c r="F40" i="1"/>
  <c r="F42" i="1"/>
  <c r="F41" i="1"/>
  <c r="F44" i="1"/>
  <c r="F43" i="1"/>
  <c r="F45" i="1"/>
  <c r="F48" i="1"/>
  <c r="G48" i="1" s="1"/>
  <c r="F47" i="1"/>
  <c r="G47" i="1" s="1"/>
  <c r="F46" i="1"/>
  <c r="F49" i="1"/>
  <c r="H49" i="1" s="1"/>
  <c r="F51" i="1"/>
  <c r="G51" i="1" s="1"/>
  <c r="F50" i="1"/>
  <c r="H50" i="1" s="1"/>
  <c r="F52" i="1"/>
  <c r="F53" i="1"/>
  <c r="H53" i="1" s="1"/>
  <c r="F58" i="1"/>
  <c r="F57" i="1"/>
  <c r="F56" i="1"/>
  <c r="F55" i="1"/>
  <c r="F54" i="1"/>
  <c r="G54" i="1" s="1"/>
  <c r="I54" i="1" s="1"/>
  <c r="F59" i="1"/>
  <c r="F60" i="1"/>
  <c r="F61" i="1"/>
  <c r="F62" i="1"/>
  <c r="F63" i="1"/>
  <c r="G63" i="1" s="1"/>
  <c r="F65" i="1"/>
  <c r="G65" i="1" s="1"/>
  <c r="F64" i="1"/>
  <c r="G64" i="1" s="1"/>
  <c r="F66" i="1"/>
  <c r="G66" i="1" s="1"/>
  <c r="F68" i="1"/>
  <c r="G68" i="1" s="1"/>
  <c r="F67" i="1"/>
  <c r="G67" i="1" s="1"/>
  <c r="F69" i="1"/>
  <c r="H69" i="1" s="1"/>
  <c r="F70" i="1"/>
  <c r="G70" i="1" s="1"/>
  <c r="F73" i="1"/>
  <c r="F72" i="1"/>
  <c r="F71" i="1"/>
  <c r="E71" i="1" s="1"/>
  <c r="F74" i="1"/>
  <c r="F75" i="1"/>
  <c r="F76" i="1"/>
  <c r="F78" i="1"/>
  <c r="F77" i="1"/>
  <c r="F79" i="1"/>
  <c r="G79" i="1" s="1"/>
  <c r="F80" i="1"/>
  <c r="G80" i="1" s="1"/>
  <c r="F81" i="1"/>
  <c r="G81" i="1" s="1"/>
  <c r="F82" i="1"/>
  <c r="H82" i="1" s="1"/>
  <c r="F84" i="1"/>
  <c r="G84" i="1" s="1"/>
  <c r="F83" i="1"/>
  <c r="G83" i="1" s="1"/>
  <c r="F85" i="1"/>
  <c r="E85" i="1" s="1"/>
  <c r="F86" i="1"/>
  <c r="G86" i="1" s="1"/>
  <c r="F89" i="1"/>
  <c r="F88" i="1"/>
  <c r="F87" i="1"/>
  <c r="F90" i="1"/>
  <c r="F92" i="1"/>
  <c r="F91" i="1"/>
  <c r="J91" i="1"/>
  <c r="F93" i="1"/>
  <c r="F94" i="1"/>
  <c r="I94" i="1"/>
  <c r="F95" i="1"/>
  <c r="G95" i="1" s="1"/>
  <c r="I95" i="1"/>
  <c r="F96" i="1"/>
  <c r="G96" i="1" s="1"/>
  <c r="I96" i="1"/>
  <c r="F97" i="1"/>
  <c r="E97" i="1" s="1"/>
  <c r="F98" i="1"/>
  <c r="G98" i="1" s="1"/>
  <c r="F99" i="1"/>
  <c r="G99" i="1" s="1"/>
  <c r="I99" i="1" s="1"/>
  <c r="F100" i="1"/>
  <c r="I100" i="1" l="1"/>
  <c r="J58" i="1"/>
  <c r="I92" i="1"/>
  <c r="J61" i="1"/>
  <c r="I5" i="1"/>
  <c r="J90" i="1"/>
  <c r="I90" i="1"/>
  <c r="J57" i="1"/>
  <c r="I20" i="1"/>
  <c r="I83" i="1"/>
  <c r="I84" i="1"/>
  <c r="I22" i="1"/>
  <c r="J55" i="1"/>
  <c r="I24" i="1"/>
  <c r="I23" i="1"/>
  <c r="I59" i="1"/>
  <c r="I61" i="1"/>
  <c r="J36" i="1"/>
  <c r="I91" i="1"/>
  <c r="J29" i="1"/>
  <c r="I26" i="1"/>
  <c r="J53" i="1"/>
  <c r="J89" i="1"/>
  <c r="I88" i="1"/>
  <c r="I62" i="1"/>
  <c r="I36" i="1"/>
  <c r="I89" i="1"/>
  <c r="J26" i="1"/>
  <c r="J50" i="1"/>
  <c r="I56" i="1"/>
  <c r="J100" i="1"/>
  <c r="J62" i="1"/>
  <c r="J60" i="1"/>
  <c r="J59" i="1"/>
  <c r="J87" i="1"/>
  <c r="I52" i="1"/>
  <c r="J69" i="1"/>
  <c r="I27" i="1"/>
  <c r="I64" i="1"/>
  <c r="I17" i="1"/>
  <c r="J77" i="1"/>
  <c r="J41" i="1"/>
  <c r="I67" i="1"/>
  <c r="I68" i="1"/>
  <c r="J39" i="1"/>
  <c r="I15" i="1"/>
  <c r="I77" i="1"/>
  <c r="J52" i="1"/>
  <c r="J14" i="1"/>
  <c r="I63" i="1"/>
  <c r="I38" i="1"/>
  <c r="I16" i="1"/>
  <c r="I14" i="1"/>
  <c r="I35" i="1"/>
  <c r="J13" i="1"/>
  <c r="I13" i="1"/>
  <c r="I86" i="1"/>
  <c r="I37" i="1"/>
  <c r="I75" i="1"/>
  <c r="J45" i="1"/>
  <c r="J12" i="1"/>
  <c r="J74" i="1"/>
  <c r="I45" i="1"/>
  <c r="I12" i="1"/>
  <c r="I74" i="1"/>
  <c r="J11" i="1"/>
  <c r="J81" i="1"/>
  <c r="J65" i="1"/>
  <c r="J64" i="1"/>
  <c r="J86" i="1"/>
  <c r="G108" i="1"/>
  <c r="G109" i="1" s="1"/>
  <c r="I98" i="1"/>
  <c r="I82" i="1"/>
  <c r="J66" i="1"/>
  <c r="I51" i="1"/>
  <c r="I34" i="1"/>
  <c r="J18" i="1"/>
  <c r="H27" i="1"/>
  <c r="J27" i="1" s="1"/>
  <c r="I81" i="1"/>
  <c r="J78" i="1"/>
  <c r="J31" i="1"/>
  <c r="H23" i="1"/>
  <c r="J23" i="1" s="1"/>
  <c r="I76" i="1"/>
  <c r="J30" i="1"/>
  <c r="I87" i="1"/>
  <c r="I71" i="1"/>
  <c r="I55" i="1"/>
  <c r="G39" i="1"/>
  <c r="I39" i="1" s="1"/>
  <c r="I7" i="1"/>
  <c r="H86" i="1"/>
  <c r="H70" i="1"/>
  <c r="J70" i="1" s="1"/>
  <c r="H54" i="1"/>
  <c r="J54" i="1" s="1"/>
  <c r="H38" i="1"/>
  <c r="J38" i="1" s="1"/>
  <c r="H6" i="1"/>
  <c r="J6" i="1" s="1"/>
  <c r="I28" i="1"/>
  <c r="J96" i="1"/>
  <c r="H85" i="1"/>
  <c r="J85" i="1" s="1"/>
  <c r="H37" i="1"/>
  <c r="J37" i="1" s="1"/>
  <c r="H5" i="1"/>
  <c r="I79" i="1"/>
  <c r="J49" i="1"/>
  <c r="H84" i="1"/>
  <c r="J84" i="1" s="1"/>
  <c r="H68" i="1"/>
  <c r="J68" i="1" s="1"/>
  <c r="H20" i="1"/>
  <c r="J20" i="1" s="1"/>
  <c r="J48" i="1"/>
  <c r="J25" i="1"/>
  <c r="J94" i="1"/>
  <c r="H99" i="1"/>
  <c r="J99" i="1" s="1"/>
  <c r="J67" i="1"/>
  <c r="H51" i="1"/>
  <c r="J51" i="1" s="1"/>
  <c r="H35" i="1"/>
  <c r="J35" i="1" s="1"/>
  <c r="H19" i="1"/>
  <c r="J19" i="1" s="1"/>
  <c r="J47" i="1"/>
  <c r="J82" i="1"/>
  <c r="H98" i="1"/>
  <c r="J98" i="1" s="1"/>
  <c r="H66" i="1"/>
  <c r="H34" i="1"/>
  <c r="J34" i="1" s="1"/>
  <c r="H18" i="1"/>
  <c r="G82" i="1"/>
  <c r="G50" i="1"/>
  <c r="I50" i="1" s="1"/>
  <c r="I46" i="1"/>
  <c r="H97" i="1"/>
  <c r="J97" i="1" s="1"/>
  <c r="H17" i="1"/>
  <c r="J17" i="1" s="1"/>
  <c r="I44" i="1"/>
  <c r="G97" i="1"/>
  <c r="I97" i="1" s="1"/>
  <c r="G49" i="1"/>
  <c r="I49" i="1" s="1"/>
  <c r="I66" i="1"/>
  <c r="H80" i="1"/>
  <c r="J80" i="1" s="1"/>
  <c r="H48" i="1"/>
  <c r="H32" i="1"/>
  <c r="J32" i="1" s="1"/>
  <c r="H16" i="1"/>
  <c r="J16" i="1" s="1"/>
  <c r="I65" i="1"/>
  <c r="I18" i="1"/>
  <c r="H95" i="1"/>
  <c r="J95" i="1" s="1"/>
  <c r="H79" i="1"/>
  <c r="J79" i="1" s="1"/>
  <c r="H63" i="1"/>
  <c r="J63" i="1" s="1"/>
  <c r="H47" i="1"/>
  <c r="H31" i="1"/>
  <c r="H15" i="1"/>
  <c r="J15" i="1" s="1"/>
  <c r="J21" i="1"/>
  <c r="H81" i="1"/>
  <c r="H65" i="1"/>
  <c r="H33" i="1"/>
  <c r="J33" i="1" s="1"/>
  <c r="H96" i="1"/>
  <c r="H64" i="1"/>
  <c r="E67" i="1"/>
  <c r="E62" i="1"/>
  <c r="E58" i="1"/>
  <c r="E53" i="1"/>
  <c r="E64" i="1"/>
  <c r="E52" i="1"/>
  <c r="E37" i="1"/>
  <c r="E36" i="1"/>
  <c r="E34" i="1"/>
  <c r="E33" i="1"/>
  <c r="E32" i="1"/>
  <c r="E30" i="1"/>
  <c r="E29" i="1"/>
  <c r="E28" i="1"/>
  <c r="E100" i="1"/>
  <c r="E35" i="1"/>
  <c r="E95" i="1"/>
  <c r="E26" i="1"/>
  <c r="E92" i="1"/>
  <c r="E25" i="1"/>
  <c r="E24" i="1"/>
  <c r="E90" i="1"/>
  <c r="E23" i="1"/>
  <c r="E89" i="1"/>
  <c r="E22" i="1"/>
  <c r="E54" i="1"/>
  <c r="E88" i="1"/>
  <c r="E21" i="1"/>
  <c r="E59" i="1"/>
  <c r="E4" i="1"/>
  <c r="E86" i="1"/>
  <c r="E5" i="1"/>
  <c r="E83" i="1"/>
  <c r="E69" i="1"/>
  <c r="D10" i="2"/>
  <c r="E68" i="1"/>
  <c r="E56" i="1"/>
  <c r="E87" i="1"/>
  <c r="E55" i="1"/>
  <c r="E84" i="1"/>
  <c r="E20" i="1"/>
  <c r="E65" i="1"/>
  <c r="E51" i="1"/>
  <c r="E19" i="1"/>
  <c r="E82" i="1"/>
  <c r="E50" i="1"/>
  <c r="E18" i="1"/>
  <c r="E81" i="1"/>
  <c r="E49" i="1"/>
  <c r="E17" i="1"/>
  <c r="E27" i="1"/>
  <c r="E80" i="1"/>
  <c r="E48" i="1"/>
  <c r="E16" i="1"/>
  <c r="E79" i="1"/>
  <c r="E47" i="1"/>
  <c r="E15" i="1"/>
  <c r="E14" i="1"/>
  <c r="E98" i="1"/>
  <c r="E46" i="1"/>
  <c r="E77" i="1"/>
  <c r="E45" i="1"/>
  <c r="E13" i="1"/>
  <c r="E78" i="1"/>
  <c r="E76" i="1"/>
  <c r="E44" i="1"/>
  <c r="E12" i="1"/>
  <c r="E75" i="1"/>
  <c r="E43" i="1"/>
  <c r="E11" i="1"/>
  <c r="E66" i="1"/>
  <c r="E74" i="1"/>
  <c r="E42" i="1"/>
  <c r="E10" i="1"/>
  <c r="E73" i="1"/>
  <c r="E41" i="1"/>
  <c r="E9" i="1"/>
  <c r="E72" i="1"/>
  <c r="E40" i="1"/>
  <c r="E8" i="1"/>
  <c r="E99" i="1"/>
  <c r="E39" i="1"/>
  <c r="E7" i="1"/>
  <c r="E70" i="1"/>
  <c r="E38" i="1"/>
  <c r="E6" i="1"/>
  <c r="I108" i="1" l="1"/>
  <c r="I109" i="1" s="1"/>
  <c r="H108" i="1"/>
  <c r="H109" i="1" s="1"/>
  <c r="J5" i="1"/>
  <c r="J108" i="1" s="1"/>
  <c r="J109" i="1" s="1"/>
</calcChain>
</file>

<file path=xl/sharedStrings.xml><?xml version="1.0" encoding="utf-8"?>
<sst xmlns="http://schemas.openxmlformats.org/spreadsheetml/2006/main" count="1622" uniqueCount="452">
  <si>
    <t>Project Name</t>
  </si>
  <si>
    <t>Additional Capacity (MMcf/d)</t>
  </si>
  <si>
    <t>CO2 from Combustion (MMT/yr)</t>
  </si>
  <si>
    <t>Pipeline Operator Name</t>
  </si>
  <si>
    <t>Project Type</t>
  </si>
  <si>
    <t>Status</t>
  </si>
  <si>
    <t>Year In Service Date</t>
  </si>
  <si>
    <t>State(s)</t>
  </si>
  <si>
    <t>Beg_State</t>
  </si>
  <si>
    <t>End_State</t>
  </si>
  <si>
    <t>Region(s)</t>
  </si>
  <si>
    <t>Beg_Region</t>
  </si>
  <si>
    <t>End_Region</t>
  </si>
  <si>
    <t>Cost (millions)</t>
  </si>
  <si>
    <t>Miles</t>
  </si>
  <si>
    <t>Pipeline Diameter (Inches)</t>
  </si>
  <si>
    <t>Pipeline Type</t>
  </si>
  <si>
    <t>Authority</t>
  </si>
  <si>
    <t>Docket Number</t>
  </si>
  <si>
    <t>Crosses State Border</t>
  </si>
  <si>
    <t>Demand Served</t>
  </si>
  <si>
    <t>Bakken xPress Project</t>
  </si>
  <si>
    <t>Wyoming Interstate Company</t>
  </si>
  <si>
    <t>Capacity Lease</t>
  </si>
  <si>
    <t>Approved</t>
  </si>
  <si>
    <t>ND,WY</t>
  </si>
  <si>
    <t>ND</t>
  </si>
  <si>
    <t>WY</t>
  </si>
  <si>
    <t>Mountain</t>
  </si>
  <si>
    <t>Interstate</t>
  </si>
  <si>
    <t>FERC</t>
  </si>
  <si>
    <t>CP23-545</t>
  </si>
  <si>
    <t>Yes</t>
  </si>
  <si>
    <t>Marysville Connector Pipeline</t>
  </si>
  <si>
    <t>Columbia Gas of Ohio</t>
  </si>
  <si>
    <t>Expansion</t>
  </si>
  <si>
    <t>na</t>
  </si>
  <si>
    <t>OH</t>
  </si>
  <si>
    <t>Midwest</t>
  </si>
  <si>
    <t>Intrastate</t>
  </si>
  <si>
    <t>OPSB</t>
  </si>
  <si>
    <t>No</t>
  </si>
  <si>
    <t>LDC</t>
  </si>
  <si>
    <t>Northern Loop Project</t>
  </si>
  <si>
    <t>Columbia Gas</t>
  </si>
  <si>
    <t>Approved/On Hold</t>
  </si>
  <si>
    <t>PA,WV,OH</t>
  </si>
  <si>
    <t>PA</t>
  </si>
  <si>
    <t>Northeast</t>
  </si>
  <si>
    <t>South Sioux City to Sioux Falls A-line Replacement Project</t>
  </si>
  <si>
    <t>Northern Natural Gas Co</t>
  </si>
  <si>
    <t>Upgrade</t>
  </si>
  <si>
    <t>Part Completed</t>
  </si>
  <si>
    <t>NE, SD</t>
  </si>
  <si>
    <t>NE</t>
  </si>
  <si>
    <t>SD</t>
  </si>
  <si>
    <t>PF19-8, CP20-487</t>
  </si>
  <si>
    <t>Spring Creek Gas Infrastructure Expansion Project</t>
  </si>
  <si>
    <t>Southwest Gas Co</t>
  </si>
  <si>
    <t>Construction</t>
  </si>
  <si>
    <t>NV</t>
  </si>
  <si>
    <t>NVPUC</t>
  </si>
  <si>
    <t>System Alignment Project</t>
  </si>
  <si>
    <t>East Tennessee Nat Gas Co</t>
  </si>
  <si>
    <t>TN, VA, NC</t>
  </si>
  <si>
    <t>TN</t>
  </si>
  <si>
    <t>NC</t>
  </si>
  <si>
    <t>Midwest, Southeast</t>
  </si>
  <si>
    <t>Southeast</t>
  </si>
  <si>
    <t>CP23-131</t>
  </si>
  <si>
    <t>Western Massachusetts Natural Gas Reliability Project</t>
  </si>
  <si>
    <t>Eversource</t>
  </si>
  <si>
    <t>New Pipeline</t>
  </si>
  <si>
    <t>Announced</t>
  </si>
  <si>
    <t>MA</t>
  </si>
  <si>
    <t>Crow Creek Pipeline</t>
  </si>
  <si>
    <t>Lower Valley Energy Coop</t>
  </si>
  <si>
    <t>Applied</t>
  </si>
  <si>
    <t>ID,WY</t>
  </si>
  <si>
    <t>ID</t>
  </si>
  <si>
    <t>FERC, USDA, Forest Service</t>
  </si>
  <si>
    <t>CP20-461</t>
  </si>
  <si>
    <t>LDC, Electric</t>
  </si>
  <si>
    <t>Midwest Market Access Project</t>
  </si>
  <si>
    <t>Southern Star Central Gas Pipeline</t>
  </si>
  <si>
    <t>On Hold</t>
  </si>
  <si>
    <t>KS</t>
  </si>
  <si>
    <t>South Central</t>
  </si>
  <si>
    <t>CP20-11</t>
  </si>
  <si>
    <t>Northern Lights 2025 Expansion</t>
  </si>
  <si>
    <t>MN,WI</t>
  </si>
  <si>
    <t>MN</t>
  </si>
  <si>
    <t>WI</t>
  </si>
  <si>
    <t>8,30,36</t>
  </si>
  <si>
    <t>CP24-60</t>
  </si>
  <si>
    <t>Eastern Panhandle Expansion Project</t>
  </si>
  <si>
    <t>Columbia Gas Transmission</t>
  </si>
  <si>
    <t>Lateral</t>
  </si>
  <si>
    <t>PA,MD,WV</t>
  </si>
  <si>
    <t>WV</t>
  </si>
  <si>
    <t>CP17-80</t>
  </si>
  <si>
    <t>South Jersey Gas Pipeline</t>
  </si>
  <si>
    <t>South Jersey Gas</t>
  </si>
  <si>
    <t>NJ</t>
  </si>
  <si>
    <t>Pinelands Commission</t>
  </si>
  <si>
    <t>Appalachia to Market II &amp; Armagh &amp; Entriken HP Replacement Project</t>
  </si>
  <si>
    <t>Texas Eastern Transmission</t>
  </si>
  <si>
    <t>PA,NJ</t>
  </si>
  <si>
    <t>CP22-486</t>
  </si>
  <si>
    <t>Alabama Georgia Connector Project</t>
  </si>
  <si>
    <t>Transcontinental Gas Pipeline</t>
  </si>
  <si>
    <t>AL, GA</t>
  </si>
  <si>
    <t>AL</t>
  </si>
  <si>
    <t>GA</t>
  </si>
  <si>
    <t>South Central, Southeast</t>
  </si>
  <si>
    <t>CP23-194</t>
  </si>
  <si>
    <t>Capital Area Project</t>
  </si>
  <si>
    <t>Eastern Gas Transmission and Storage</t>
  </si>
  <si>
    <t>PA,MD,VA</t>
  </si>
  <si>
    <t>VA</t>
  </si>
  <si>
    <t>CP25-29</t>
  </si>
  <si>
    <t>Louisiana Connector Amendment Project</t>
  </si>
  <si>
    <t>Port Arthur Pipeline LLC</t>
  </si>
  <si>
    <t>LA</t>
  </si>
  <si>
    <t>CP20-21</t>
  </si>
  <si>
    <t>LNG</t>
  </si>
  <si>
    <t>Roadrunner Gas Transmission Phase 3</t>
  </si>
  <si>
    <t>Roadrunner Gas Transmission</t>
  </si>
  <si>
    <t>Announced/On Hold</t>
  </si>
  <si>
    <t>TX,MX</t>
  </si>
  <si>
    <t>TX</t>
  </si>
  <si>
    <t>MX</t>
  </si>
  <si>
    <t>South Central, Mexico</t>
  </si>
  <si>
    <t>Mexico</t>
  </si>
  <si>
    <t>Donlin Gold Mine Pipeline</t>
  </si>
  <si>
    <t>Domlin Gold, LLC</t>
  </si>
  <si>
    <t>AK</t>
  </si>
  <si>
    <t>Pacific</t>
  </si>
  <si>
    <t>AK DNR</t>
  </si>
  <si>
    <t>Industrial</t>
  </si>
  <si>
    <t>MoGas Expansion Project</t>
  </si>
  <si>
    <t>MoGas Pipeline</t>
  </si>
  <si>
    <t>MO</t>
  </si>
  <si>
    <t>Sabal Trail Project Phase III</t>
  </si>
  <si>
    <t>Spectra Energy Corp/NextEra Energy/Duke Energy</t>
  </si>
  <si>
    <t>AL,GA,FL</t>
  </si>
  <si>
    <t>FL</t>
  </si>
  <si>
    <t>CP15-17</t>
  </si>
  <si>
    <t>Electric</t>
  </si>
  <si>
    <t>South Central Louisiana</t>
  </si>
  <si>
    <t>Florida Gas Transmission</t>
  </si>
  <si>
    <t>CP25-30</t>
  </si>
  <si>
    <t>Tarzan Compressor Station Project</t>
  </si>
  <si>
    <t>CP25-47</t>
  </si>
  <si>
    <t>Cedar Vale Compressor Station Project</t>
  </si>
  <si>
    <t>OK</t>
  </si>
  <si>
    <t>CP25-19</t>
  </si>
  <si>
    <t>Mountain Valley Pipeline Interconnect Expansion</t>
  </si>
  <si>
    <t>DTE</t>
  </si>
  <si>
    <t>Virginia Reliability Project</t>
  </si>
  <si>
    <t>CP22-503</t>
  </si>
  <si>
    <t>Commonwealth Energy Connector Project</t>
  </si>
  <si>
    <t>CP22-502</t>
  </si>
  <si>
    <t>Hillabee Expansion Phase 3</t>
  </si>
  <si>
    <t>CP15-16</t>
  </si>
  <si>
    <t>Gillis West</t>
  </si>
  <si>
    <t>Eunice Reliability and Lake Charles Supply Project</t>
  </si>
  <si>
    <t>Texas Gas Transmission and Gulf South Pipeline Co</t>
  </si>
  <si>
    <t>CP24-468</t>
  </si>
  <si>
    <t>Canyon Gas</t>
  </si>
  <si>
    <t>Enbridge</t>
  </si>
  <si>
    <t>GM</t>
  </si>
  <si>
    <t>Gulf of Mexico</t>
  </si>
  <si>
    <t>Iroquois Expansion by Compression Project</t>
  </si>
  <si>
    <t>Iroquois Pipeline Co</t>
  </si>
  <si>
    <t>QU,NY,CT</t>
  </si>
  <si>
    <t>QU</t>
  </si>
  <si>
    <t>CT</t>
  </si>
  <si>
    <t>Canada, Northeast</t>
  </si>
  <si>
    <t>Canada</t>
  </si>
  <si>
    <t>CP20-48</t>
  </si>
  <si>
    <t>TriState Corridor Pipeline Project</t>
  </si>
  <si>
    <t>Equitrans Midstream Corporation</t>
  </si>
  <si>
    <t>Applied/On Hold</t>
  </si>
  <si>
    <t>PA,WV</t>
  </si>
  <si>
    <t>CP19-473</t>
  </si>
  <si>
    <t>Wisconsin Reliability Project</t>
  </si>
  <si>
    <t>ANR</t>
  </si>
  <si>
    <t>30,36</t>
  </si>
  <si>
    <t>CP23-15</t>
  </si>
  <si>
    <t>LDC, Industrial</t>
  </si>
  <si>
    <t>Tioga Pathway Expansion</t>
  </si>
  <si>
    <t>National Fuel Gas Supply Co.</t>
  </si>
  <si>
    <t>CP24-514</t>
  </si>
  <si>
    <t>Lousiana Energy Access Project (LEAP) Expansion Phase 4</t>
  </si>
  <si>
    <t>Industrial, LNG</t>
  </si>
  <si>
    <t>Maysville Expansion Project</t>
  </si>
  <si>
    <t>TC Energy</t>
  </si>
  <si>
    <t>KY</t>
  </si>
  <si>
    <t>Pulaski Expansion Project</t>
  </si>
  <si>
    <t>TC Energy Corp.</t>
  </si>
  <si>
    <t>Cumberland Project</t>
  </si>
  <si>
    <t>Tennessee Gas Pipeline Co</t>
  </si>
  <si>
    <t>CP22-493</t>
  </si>
  <si>
    <t>NGPL Gulf Coast Southbound Project (Phase III)</t>
  </si>
  <si>
    <t>Nat Gas P L Co of America</t>
  </si>
  <si>
    <t>Reversal</t>
  </si>
  <si>
    <t>IA,IL,MO,AR,TX</t>
  </si>
  <si>
    <t>IA</t>
  </si>
  <si>
    <t>Midwest, South Central</t>
  </si>
  <si>
    <t>Bison Xpress Project</t>
  </si>
  <si>
    <t>Northern Border Pipeline Co.</t>
  </si>
  <si>
    <t>CP23-544</t>
  </si>
  <si>
    <t>Ridgeline Expansion Project</t>
  </si>
  <si>
    <t>CP23-516</t>
  </si>
  <si>
    <t>power</t>
  </si>
  <si>
    <t>Westbound Compression Expansion Project</t>
  </si>
  <si>
    <t>MountainWest Overthrust Pipeline</t>
  </si>
  <si>
    <t>CP24-13</t>
  </si>
  <si>
    <t>Northern Access 2016 Project (NY to ON)</t>
  </si>
  <si>
    <t>Empire Pipeline</t>
  </si>
  <si>
    <t>NY,ON</t>
  </si>
  <si>
    <t>NY</t>
  </si>
  <si>
    <t>ON</t>
  </si>
  <si>
    <t>Northeast, Canada</t>
  </si>
  <si>
    <t>CP15-115</t>
  </si>
  <si>
    <t>Ohio Valley Connector Expansion Project</t>
  </si>
  <si>
    <t>Part completed</t>
  </si>
  <si>
    <t>12,24</t>
  </si>
  <si>
    <t>CP22-44</t>
  </si>
  <si>
    <t>Rover-Bulger CS and Harmon Creek MS Expansion</t>
  </si>
  <si>
    <t>Rover Pipeline</t>
  </si>
  <si>
    <t>CP25-12</t>
  </si>
  <si>
    <t>Texas-Louisiana Expansion Project</t>
  </si>
  <si>
    <t>Natural Gas Pipeline Company of America</t>
  </si>
  <si>
    <t>TX,LA</t>
  </si>
  <si>
    <t>CP24-8</t>
  </si>
  <si>
    <t>Electric, LNG</t>
  </si>
  <si>
    <t>Heartland Project</t>
  </si>
  <si>
    <t>IL, WI</t>
  </si>
  <si>
    <t>IL</t>
  </si>
  <si>
    <t>12,30,36,42</t>
  </si>
  <si>
    <t>CP25-79</t>
  </si>
  <si>
    <t>Greater Philadelphia Expansion</t>
  </si>
  <si>
    <t>Industrial, Electric</t>
  </si>
  <si>
    <t>Northern Access 2016 Project (PA to NY)</t>
  </si>
  <si>
    <t>National Fuel Gas Supply Corp</t>
  </si>
  <si>
    <t>PA,NY</t>
  </si>
  <si>
    <t>Alaska Stand Alone Pipeline Project</t>
  </si>
  <si>
    <t>Alaska Gasline Development Corp</t>
  </si>
  <si>
    <t>12,36</t>
  </si>
  <si>
    <t>Dalton Lateral Expansion II Project</t>
  </si>
  <si>
    <t>Kinder Morgan Texas Pipeline Expansion Project</t>
  </si>
  <si>
    <t>Kinder Morgan Texas Pipeline</t>
  </si>
  <si>
    <t>North Slope to Central Alaska (ASAP)</t>
  </si>
  <si>
    <t>Enstar/ANGDA</t>
  </si>
  <si>
    <t>State</t>
  </si>
  <si>
    <t>South Texas to Houston Market Expansion Project</t>
  </si>
  <si>
    <t>Kinder Morgan Tejas Pipeline</t>
  </si>
  <si>
    <t>MVP Southgate Project</t>
  </si>
  <si>
    <t>Mountain Valley Pipeline, LLC</t>
  </si>
  <si>
    <t>VA,NC</t>
  </si>
  <si>
    <t>Northeast, Southeast</t>
  </si>
  <si>
    <t>CP25-60, CP19-14</t>
  </si>
  <si>
    <t>Gulf Coast Express Expansion</t>
  </si>
  <si>
    <t>Kinder Morgan Energy Partners</t>
  </si>
  <si>
    <t>TX RRC</t>
  </si>
  <si>
    <t>Red Hills Lateral Project</t>
  </si>
  <si>
    <t>Double E Pipeline, LLC.</t>
  </si>
  <si>
    <t>NM</t>
  </si>
  <si>
    <t>CP23-24</t>
  </si>
  <si>
    <t>Tioga to Emerson Project</t>
  </si>
  <si>
    <t>WBI Energy Transmission</t>
  </si>
  <si>
    <t>ND,MN</t>
  </si>
  <si>
    <t>Mountain, Midwest</t>
  </si>
  <si>
    <t>Project Maple</t>
  </si>
  <si>
    <t>Algonquin Gas Transmission</t>
  </si>
  <si>
    <t>NY, MA</t>
  </si>
  <si>
    <t>Diamond East Project</t>
  </si>
  <si>
    <t>Driftwood Line 200 and 300 Project Phase 3</t>
  </si>
  <si>
    <t>Driftwood LNG Pipeline</t>
  </si>
  <si>
    <t>CP21-465-000
CP21-465-001
CP21-465-002</t>
  </si>
  <si>
    <t>South Mississippi Project</t>
  </si>
  <si>
    <t>Energy Transfer</t>
  </si>
  <si>
    <t>TX,LA,MI</t>
  </si>
  <si>
    <t>MI</t>
  </si>
  <si>
    <t>South Central, Midwest</t>
  </si>
  <si>
    <t>Holbrook Expansion Project</t>
  </si>
  <si>
    <t>Cameron Interstate Pipeline</t>
  </si>
  <si>
    <t>CP 24-1</t>
  </si>
  <si>
    <t>Evangeline Pass Expansion Project (Phase 1)</t>
  </si>
  <si>
    <t>CP20-50</t>
  </si>
  <si>
    <t>Evangeline Pass Expansion Project (Phase 2)</t>
  </si>
  <si>
    <t>Southern Natural Gas Co.</t>
  </si>
  <si>
    <t>MS,LA</t>
  </si>
  <si>
    <t>MS</t>
  </si>
  <si>
    <t>CP20-51</t>
  </si>
  <si>
    <t>Pacific Connector</t>
  </si>
  <si>
    <t>Pacific Connector Pipeline</t>
  </si>
  <si>
    <t>OR</t>
  </si>
  <si>
    <t>CP17-494</t>
  </si>
  <si>
    <t>South System Expansion 4 (SSE4) Project</t>
  </si>
  <si>
    <t>Southern Natural Gas</t>
  </si>
  <si>
    <t>Pre-filing</t>
  </si>
  <si>
    <t>MS,AL,GA</t>
  </si>
  <si>
    <t>PF25-1</t>
  </si>
  <si>
    <t>Driftwood Line 200 and 300 Project Phase 2</t>
  </si>
  <si>
    <t>Lake Charles Expansion (Magnolia LNG)</t>
  </si>
  <si>
    <t>Kinder Morgan Louisiana PL Co</t>
  </si>
  <si>
    <t>CP14-511</t>
  </si>
  <si>
    <t>Gillis Access Project Extension</t>
  </si>
  <si>
    <t>Hugh Brinson Pipeline (formerly Warrior Pipeline)</t>
  </si>
  <si>
    <t>Warrior Pipeline (see Hugh Brinson Pipeline)</t>
  </si>
  <si>
    <t>Trident Pipeline</t>
  </si>
  <si>
    <t>Kinder Morgan</t>
  </si>
  <si>
    <t>42, 48</t>
  </si>
  <si>
    <t>Corpus Christi Stage III Pipeline</t>
  </si>
  <si>
    <t>Cheniere Energy Corpus Christi</t>
  </si>
  <si>
    <t>CP18-513</t>
  </si>
  <si>
    <t>Southeast Supply Enhancement Project</t>
  </si>
  <si>
    <t>VA, NC, SC, GA, AL</t>
  </si>
  <si>
    <t>Northeast, South Central</t>
  </si>
  <si>
    <t>CP25-10</t>
  </si>
  <si>
    <t>LDC, electric, industrial</t>
  </si>
  <si>
    <t>New Generation Gas Gathering (NG3)</t>
  </si>
  <si>
    <t>Momentum</t>
  </si>
  <si>
    <t>Pelican Pipeline</t>
  </si>
  <si>
    <t>WhiteWater Midstream</t>
  </si>
  <si>
    <t>Traverse Pipeline</t>
  </si>
  <si>
    <t>Whitewater Midstream</t>
  </si>
  <si>
    <t>Louisiana Energy Gateway</t>
  </si>
  <si>
    <t>Williams Transco</t>
  </si>
  <si>
    <t>30,36,42</t>
  </si>
  <si>
    <t>Pecos Trail Pipeline</t>
  </si>
  <si>
    <t>Namerico</t>
  </si>
  <si>
    <t>Apex</t>
  </si>
  <si>
    <t>Targa Resources</t>
  </si>
  <si>
    <t>Bluebonnet Market Express Pipeline</t>
  </si>
  <si>
    <t>Williams</t>
  </si>
  <si>
    <t>Borealis Project</t>
  </si>
  <si>
    <t>Texas Gas Transmission</t>
  </si>
  <si>
    <t>OH,LA</t>
  </si>
  <si>
    <t>power, LNG, LDC</t>
  </si>
  <si>
    <t>DeLa Express Project</t>
  </si>
  <si>
    <t>DeLa Express LLC</t>
  </si>
  <si>
    <t>Pre-applied</t>
  </si>
  <si>
    <t>PF24-4</t>
  </si>
  <si>
    <t>Delhi Connector Pipeline</t>
  </si>
  <si>
    <t>Tellurian</t>
  </si>
  <si>
    <t>Haynesville Global Access Pipeline</t>
  </si>
  <si>
    <t>Louisiana Connector- Port Arthur Pipeline</t>
  </si>
  <si>
    <t>LA,TX</t>
  </si>
  <si>
    <t>CP18-7</t>
  </si>
  <si>
    <t>Permian Pass Pipeline Project</t>
  </si>
  <si>
    <t>Texas Connector-Port Arthur Pipeline</t>
  </si>
  <si>
    <t>CP17-21</t>
  </si>
  <si>
    <t>Delta Express Pipeline Project</t>
  </si>
  <si>
    <t>Venture Global</t>
  </si>
  <si>
    <t>PF19-4</t>
  </si>
  <si>
    <t>Mississippi Crossing (MSX)</t>
  </si>
  <si>
    <t>MS,AL</t>
  </si>
  <si>
    <t>36,42</t>
  </si>
  <si>
    <t>PF25-2</t>
  </si>
  <si>
    <t>CP Express Pipeline Project Phase 1</t>
  </si>
  <si>
    <t>24,48</t>
  </si>
  <si>
    <t>CP22-21</t>
  </si>
  <si>
    <t>CP Express Pipeline Project Phase II</t>
  </si>
  <si>
    <t>Blackcomb Pipeline</t>
  </si>
  <si>
    <t>Golden Pass LNG Bidirectional Pipeline</t>
  </si>
  <si>
    <t>Golden Pass Pipeline LLC</t>
  </si>
  <si>
    <t>CP14-518</t>
  </si>
  <si>
    <t>Sabine Crossing Pipeline</t>
  </si>
  <si>
    <t>Sabine Crossing, LLC</t>
  </si>
  <si>
    <t>PF23-2-000
CP24-75</t>
  </si>
  <si>
    <t>Saguaro - Border Facility</t>
  </si>
  <si>
    <t>Saguaro Connector Pipeline</t>
  </si>
  <si>
    <t>TX, MX</t>
  </si>
  <si>
    <t>CP23-29</t>
  </si>
  <si>
    <t>TX RCC</t>
  </si>
  <si>
    <t>Driftwood Line 200 and 300 Project Phase 1</t>
  </si>
  <si>
    <t>Trunkline Pipeline Modifications Project</t>
  </si>
  <si>
    <t>Trunkline Gas</t>
  </si>
  <si>
    <t>MS, LA</t>
  </si>
  <si>
    <t>CP14-119-000
CP14-120-000</t>
  </si>
  <si>
    <t>Alaska Nikiski LNG project</t>
  </si>
  <si>
    <t>CP17-178</t>
  </si>
  <si>
    <t>Blackfin Pipeline</t>
  </si>
  <si>
    <t>36,48</t>
  </si>
  <si>
    <t>36,42,48</t>
  </si>
  <si>
    <t>CP17-118</t>
  </si>
  <si>
    <t>Rio Bravo Pipeline Project</t>
  </si>
  <si>
    <t>Rio Bravo Pipeline Company</t>
  </si>
  <si>
    <t>CP16-455</t>
  </si>
  <si>
    <t>Total</t>
  </si>
  <si>
    <t>Leaked Methane (MMcf/d)</t>
  </si>
  <si>
    <t>Source</t>
  </si>
  <si>
    <t>US EIA</t>
  </si>
  <si>
    <t>CEEA</t>
  </si>
  <si>
    <t>Methane Leak Assumption</t>
  </si>
  <si>
    <t>US EIA/CEEA</t>
  </si>
  <si>
    <t>Duplicative Capacity?</t>
  </si>
  <si>
    <t>Information Source</t>
  </si>
  <si>
    <t>Rank (by capacity)</t>
  </si>
  <si>
    <t>Description</t>
  </si>
  <si>
    <t>Category</t>
  </si>
  <si>
    <t>Units</t>
  </si>
  <si>
    <t>Factor</t>
  </si>
  <si>
    <t>Factor convering natural gas volumes to CO2 emissions from combustion</t>
  </si>
  <si>
    <t>Input Assumption</t>
  </si>
  <si>
    <t xml:space="preserve">metric tons CO2/MMcf </t>
  </si>
  <si>
    <t>https://www.epa.gov/energy/greenhouse-gas-equivalencies-calculator-revision-history</t>
  </si>
  <si>
    <t>CH4 GLOBAL WARMING POTENTIAL - 20 YEARS</t>
  </si>
  <si>
    <t>GWP</t>
  </si>
  <si>
    <r>
      <t xml:space="preserve">IPCC AR6, WGI, </t>
    </r>
    <r>
      <rPr>
        <u/>
        <sz val="10"/>
        <color rgb="FF1155CC"/>
        <rFont val="Arial"/>
        <family val="2"/>
      </rPr>
      <t>CH.7,</t>
    </r>
    <r>
      <rPr>
        <sz val="10"/>
        <color rgb="FF000000"/>
        <rFont val="Aptos Narrow"/>
        <family val="2"/>
        <scheme val="minor"/>
      </rPr>
      <t xml:space="preserve"> Table 7.15</t>
    </r>
  </si>
  <si>
    <t>CH4 GLOBAL WARMING POTENTIAL - 100 YEARS</t>
  </si>
  <si>
    <r>
      <t xml:space="preserve">IPCC AR6, WGI, </t>
    </r>
    <r>
      <rPr>
        <u/>
        <sz val="10"/>
        <color rgb="FF1155CC"/>
        <rFont val="Arial"/>
        <family val="2"/>
      </rPr>
      <t>CH.7</t>
    </r>
    <r>
      <rPr>
        <sz val="10"/>
        <color rgb="FF000000"/>
        <rFont val="Aptos Narrow"/>
        <family val="2"/>
        <scheme val="minor"/>
      </rPr>
      <t>, Table 7.15</t>
    </r>
  </si>
  <si>
    <t>METHANE CONVERSION</t>
  </si>
  <si>
    <t>Calculation</t>
  </si>
  <si>
    <t>kg per cubic foot</t>
  </si>
  <si>
    <t>https://nap.nationalacademies.org/read/12831/chapter/12</t>
  </si>
  <si>
    <t>METHANE (TONS) PER Bcf</t>
  </si>
  <si>
    <t>Metric Tons CH4 per Bcf</t>
  </si>
  <si>
    <t>Leakage rate of natural gas - Permian</t>
  </si>
  <si>
    <t>Percent</t>
  </si>
  <si>
    <t xml:space="preserve">Worksheet "Methane Leak Rates". Beginning state is TX or NM. </t>
  </si>
  <si>
    <t>Leakage rate of natural gas - Appalachia</t>
  </si>
  <si>
    <t xml:space="preserve">Worksheet "Methane Leak Rates". Beginning state is WV, MD, OH, PA, or NY. </t>
  </si>
  <si>
    <t>Leakage rate of natural gas - Other Regions</t>
  </si>
  <si>
    <t xml:space="preserve">Worksheet "Methane Leak Rates". All other states.  </t>
  </si>
  <si>
    <t>METHANE EMISSIONS: MMTCO2-e (GWP20) PER Bcf of Leaked Gas</t>
  </si>
  <si>
    <t>Million Metric Tons CO2e per Bcf (GWP20)</t>
  </si>
  <si>
    <t>METHANE EMISSIONS: MMTCO2-e (GWP100) PER Bcf of leaked Gas</t>
  </si>
  <si>
    <t>Million Metric Tons CO2e per Bcf (GWP100)</t>
  </si>
  <si>
    <t>Methane Emissions - GWP100
(Metric Tons CO2e/yr)</t>
  </si>
  <si>
    <t>Methane Emissions - GWP100 
(Metric Tons CO2e/yr)</t>
  </si>
  <si>
    <t>Total GHG Emissoins - GWP20
(Metric Tons CO2e/yr)</t>
  </si>
  <si>
    <t>?</t>
  </si>
  <si>
    <t>Total (Excluding Duplicate Volumes)</t>
  </si>
  <si>
    <t>Explanation of Columns</t>
  </si>
  <si>
    <t>Numerical ranking of planned transmission pipeline projects, as of April 2024,  based on additional capacity of natural gas</t>
  </si>
  <si>
    <t>Increase in pipelline capacity, or in the case of new pipeline routes, the total capacity of the pipeline.</t>
  </si>
  <si>
    <t>Annual CO2 emissions from natural gas passing through the pipeline if the pipeline operates at 100% capacity</t>
  </si>
  <si>
    <t>Amount of natural gas leaked to the atmosphere during production, gathering and processing, based on the basin from which the pipeline originates</t>
  </si>
  <si>
    <t>Total amount of methane leaked to the atmosphere</t>
  </si>
  <si>
    <t>Amount of leaked methane expressed in terms of CO2 equivalents, using a 100-year global warming potential for methane (GWP)</t>
  </si>
  <si>
    <t>Amount of leaked methane expressed in terms of CO2 equivalents, using a 20-year global warming potential for methane (GWP)</t>
  </si>
  <si>
    <t>Total GHG Emissions - GWP100 
(Metric Tons CO2e/yr)</t>
  </si>
  <si>
    <t>Methane Emissions - GWP20 
(Metric Tons CO2e/yr)</t>
  </si>
  <si>
    <t>Total GHG Emissions - GWP20
(Metric Tons CO2e/yr)</t>
  </si>
  <si>
    <t>Combined CO2 and methane emissions, , using a 100-year global warming potential for methane (GWP)</t>
  </si>
  <si>
    <t>Combined CO2 and methane emissions, , using a 20-year global warming potential for methane (GWP)</t>
  </si>
  <si>
    <t>If "yes," then volume and emissions are not included in totals because they would potentially double count transported 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</si>
</sst>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0.0%"/>
    <numFmt numFmtId="167" formatCode="m\,\ d"/>
    <numFmt numFmtId="168" formatCode="#,##0.0"/>
    <numFmt numFmtId="169" formatCode="#,##0.0000"/>
    <numFmt numFmtId="170" formatCode="#,##0.000"/>
  </numFmts>
  <fonts count="14">
    <font>
      <sz val="10"/>
      <color rgb="FF000000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&quot;MS Sans Serif&quot;"/>
    </font>
    <font>
      <sz val="10"/>
      <color rgb="FF000000"/>
      <name val="Arial"/>
      <family val="2"/>
    </font>
    <font>
      <b/>
      <sz val="10"/>
      <color theme="1"/>
      <name val="Aptos Narrow"/>
      <family val="2"/>
      <scheme val="minor"/>
    </font>
    <font>
      <b/>
      <sz val="12"/>
      <color theme="0"/>
      <name val="Arial"/>
      <family val="2"/>
    </font>
    <font>
      <u/>
      <sz val="10"/>
      <color rgb="FF0000FF"/>
      <name val="Arial"/>
      <family val="2"/>
    </font>
    <font>
      <u/>
      <sz val="10"/>
      <color rgb="FF1155CC"/>
      <name val="Arial"/>
      <family val="2"/>
    </font>
    <font>
      <b/>
      <sz val="14"/>
      <color theme="0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b/>
      <sz val="24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2CC"/>
        <bgColor rgb="FFFFF2CC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1" fontId="4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5" fontId="4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66" fontId="4" fillId="0" borderId="1" xfId="2" applyNumberFormat="1" applyFont="1" applyBorder="1" applyAlignment="1">
      <alignment horizontal="left"/>
    </xf>
    <xf numFmtId="167" fontId="4" fillId="0" borderId="1" xfId="0" applyNumberFormat="1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3" fontId="2" fillId="0" borderId="0" xfId="0" applyNumberFormat="1" applyFont="1"/>
    <xf numFmtId="0" fontId="7" fillId="0" borderId="1" xfId="0" applyFont="1" applyBorder="1"/>
    <xf numFmtId="0" fontId="2" fillId="0" borderId="1" xfId="0" applyFont="1" applyBorder="1"/>
    <xf numFmtId="3" fontId="4" fillId="0" borderId="1" xfId="0" applyNumberFormat="1" applyFont="1" applyBorder="1" applyAlignment="1">
      <alignment horizontal="left"/>
    </xf>
    <xf numFmtId="3" fontId="6" fillId="0" borderId="1" xfId="0" applyNumberFormat="1" applyFont="1" applyBorder="1" applyAlignment="1">
      <alignment horizontal="left"/>
    </xf>
    <xf numFmtId="0" fontId="8" fillId="4" borderId="1" xfId="0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3" fontId="2" fillId="5" borderId="1" xfId="0" applyNumberFormat="1" applyFont="1" applyFill="1" applyBorder="1" applyAlignment="1">
      <alignment horizontal="left"/>
    </xf>
    <xf numFmtId="0" fontId="9" fillId="0" borderId="1" xfId="0" applyFont="1" applyBorder="1"/>
    <xf numFmtId="168" fontId="2" fillId="5" borderId="1" xfId="0" applyNumberFormat="1" applyFont="1" applyFill="1" applyBorder="1" applyAlignment="1">
      <alignment horizontal="left"/>
    </xf>
    <xf numFmtId="169" fontId="2" fillId="5" borderId="1" xfId="0" applyNumberFormat="1" applyFont="1" applyFill="1" applyBorder="1" applyAlignment="1">
      <alignment horizontal="left"/>
    </xf>
    <xf numFmtId="170" fontId="2" fillId="5" borderId="1" xfId="0" applyNumberFormat="1" applyFont="1" applyFill="1" applyBorder="1" applyAlignment="1">
      <alignment horizontal="left"/>
    </xf>
    <xf numFmtId="4" fontId="2" fillId="5" borderId="1" xfId="0" applyNumberFormat="1" applyFont="1" applyFill="1" applyBorder="1" applyAlignment="1">
      <alignment horizontal="left"/>
    </xf>
    <xf numFmtId="164" fontId="4" fillId="0" borderId="1" xfId="1" applyNumberFormat="1" applyFont="1" applyBorder="1" applyAlignment="1">
      <alignment horizontal="left"/>
    </xf>
    <xf numFmtId="0" fontId="11" fillId="4" borderId="0" xfId="0" applyFont="1" applyFill="1"/>
    <xf numFmtId="164" fontId="11" fillId="4" borderId="0" xfId="0" applyNumberFormat="1" applyFont="1" applyFill="1"/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wrapText="1"/>
    </xf>
    <xf numFmtId="0" fontId="11" fillId="4" borderId="2" xfId="0" applyFont="1" applyFill="1" applyBorder="1"/>
    <xf numFmtId="0" fontId="11" fillId="4" borderId="0" xfId="0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5ed5ef80400146f0/Documents/CEEA/Research%20and%20Posts/Gas%20pipelines/SPA%20-%20Pipeline%20Analysis%20-%205-21.xlsx" TargetMode="External"/><Relationship Id="rId1" Type="http://schemas.openxmlformats.org/officeDocument/2006/relationships/externalLinkPath" Target="Documents/CEEA/Research%20and%20Posts/Gas%20pipelines/SPA%20-%20Pipeline%20Analysis%20-%205-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in Table"/>
      <sheetName val="CO2 Table"/>
      <sheetName val="Methane Table"/>
      <sheetName val="Total GHG Table"/>
      <sheetName val="definitions"/>
      <sheetName val="Read Me"/>
      <sheetName val="Key Tables"/>
      <sheetName val="Largest Pipelines"/>
      <sheetName val="Methane Leak Rates"/>
      <sheetName val="Tagged LNG"/>
      <sheetName val="Total Capacity"/>
      <sheetName val="Project List"/>
      <sheetName val="April EIA"/>
      <sheetName val="Facto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1">
          <cell r="K21">
            <v>2.7463964896239989E-2</v>
          </cell>
        </row>
        <row r="23">
          <cell r="K23">
            <v>2.2998355728265456E-2</v>
          </cell>
        </row>
        <row r="25">
          <cell r="K25">
            <v>7.405664421011521E-3</v>
          </cell>
        </row>
      </sheetData>
      <sheetData sheetId="9"/>
      <sheetData sheetId="10"/>
      <sheetData sheetId="11"/>
      <sheetData sheetId="12"/>
      <sheetData sheetId="13">
        <row r="7">
          <cell r="D7">
            <v>2.7463964896239989E-2</v>
          </cell>
        </row>
        <row r="8">
          <cell r="D8">
            <v>7.405664421011521E-3</v>
          </cell>
        </row>
        <row r="9">
          <cell r="D9">
            <v>2.2998355728265456E-2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pcc.ch/report/ar6/wg1/downloads/report/IPCC_AR6_WGI_Chapter07.pdf" TargetMode="External"/><Relationship Id="rId2" Type="http://schemas.openxmlformats.org/officeDocument/2006/relationships/hyperlink" Target="https://www.ipcc.ch/report/ar6/wg1/downloads/report/IPCC_AR6_WGI_Chapter07.pdf" TargetMode="External"/><Relationship Id="rId1" Type="http://schemas.openxmlformats.org/officeDocument/2006/relationships/hyperlink" Target="https://www.epa.gov/energy/greenhouse-gas-equivalencies-calculator-revision-history" TargetMode="External"/><Relationship Id="rId4" Type="http://schemas.openxmlformats.org/officeDocument/2006/relationships/hyperlink" Target="https://nap.nationalacademies.org/read/12831/chapter/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7C22F-DE22-4A75-8C61-B66A3FE99459}">
  <sheetPr>
    <outlinePr summaryBelow="0" summaryRight="0"/>
  </sheetPr>
  <dimension ref="A1:B12"/>
  <sheetViews>
    <sheetView tabSelected="1" workbookViewId="0">
      <selection activeCell="B13" sqref="B13"/>
    </sheetView>
  </sheetViews>
  <sheetFormatPr defaultColWidth="12.5703125" defaultRowHeight="15.75" customHeight="1"/>
  <cols>
    <col min="1" max="1" width="53" bestFit="1" customWidth="1"/>
    <col min="2" max="2" width="97" customWidth="1"/>
  </cols>
  <sheetData>
    <row r="1" spans="1:2" ht="31.5">
      <c r="A1" s="33" t="s">
        <v>438</v>
      </c>
    </row>
    <row r="2" spans="1:2" ht="13.5">
      <c r="B2" s="1"/>
    </row>
    <row r="3" spans="1:2">
      <c r="A3" s="32" t="s">
        <v>402</v>
      </c>
      <c r="B3" s="1" t="s">
        <v>439</v>
      </c>
    </row>
    <row r="4" spans="1:2" ht="15" customHeight="1">
      <c r="A4" s="32" t="s">
        <v>1</v>
      </c>
      <c r="B4" s="1" t="s">
        <v>440</v>
      </c>
    </row>
    <row r="5" spans="1:2">
      <c r="A5" s="32" t="s">
        <v>2</v>
      </c>
      <c r="B5" s="1" t="s">
        <v>441</v>
      </c>
    </row>
    <row r="6" spans="1:2">
      <c r="A6" s="32" t="s">
        <v>398</v>
      </c>
      <c r="B6" s="1" t="s">
        <v>442</v>
      </c>
    </row>
    <row r="7" spans="1:2">
      <c r="A7" s="32" t="s">
        <v>394</v>
      </c>
      <c r="B7" s="1" t="s">
        <v>443</v>
      </c>
    </row>
    <row r="8" spans="1:2" ht="15.75" customHeight="1">
      <c r="A8" s="32" t="s">
        <v>433</v>
      </c>
      <c r="B8" s="1" t="s">
        <v>444</v>
      </c>
    </row>
    <row r="9" spans="1:2" ht="15.75" customHeight="1">
      <c r="A9" s="32" t="s">
        <v>434</v>
      </c>
      <c r="B9" s="1" t="s">
        <v>445</v>
      </c>
    </row>
    <row r="10" spans="1:2" ht="15.75" customHeight="1">
      <c r="A10" s="34" t="s">
        <v>446</v>
      </c>
      <c r="B10" s="1" t="s">
        <v>449</v>
      </c>
    </row>
    <row r="11" spans="1:2" ht="15.75" customHeight="1">
      <c r="A11" s="34" t="s">
        <v>435</v>
      </c>
      <c r="B11" s="1" t="s">
        <v>450</v>
      </c>
    </row>
    <row r="12" spans="1:2" ht="15.75" customHeight="1">
      <c r="A12" s="32" t="s">
        <v>400</v>
      </c>
      <c r="B12" s="1" t="s">
        <v>451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D9465-9CBB-4D82-B927-50A060693276}">
  <sheetPr>
    <outlinePr summaryBelow="0" summaryRight="0"/>
  </sheetPr>
  <dimension ref="A1:AE964"/>
  <sheetViews>
    <sheetView topLeftCell="A70" workbookViewId="0">
      <selection activeCell="C12" sqref="C12"/>
    </sheetView>
  </sheetViews>
  <sheetFormatPr defaultColWidth="12.5703125" defaultRowHeight="15.75" customHeight="1"/>
  <cols>
    <col min="2" max="2" width="60.85546875" bestFit="1" customWidth="1"/>
    <col min="4" max="6" width="18.85546875" customWidth="1"/>
    <col min="7" max="10" width="25.28515625" customWidth="1"/>
    <col min="11" max="11" width="18.85546875" customWidth="1"/>
    <col min="12" max="12" width="45.5703125" bestFit="1" customWidth="1"/>
    <col min="13" max="13" width="14" bestFit="1" customWidth="1"/>
    <col min="14" max="14" width="17.85546875" bestFit="1" customWidth="1"/>
    <col min="15" max="15" width="16.5703125" customWidth="1"/>
    <col min="19" max="19" width="22.28515625" bestFit="1" customWidth="1"/>
    <col min="20" max="21" width="16" customWidth="1"/>
    <col min="24" max="24" width="20.5703125" customWidth="1"/>
    <col min="27" max="27" width="40" bestFit="1" customWidth="1"/>
    <col min="29" max="29" width="20.5703125" bestFit="1" customWidth="1"/>
  </cols>
  <sheetData>
    <row r="1" spans="1:31" ht="15.7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47.25">
      <c r="A2" s="16" t="s">
        <v>402</v>
      </c>
      <c r="B2" s="16" t="s">
        <v>0</v>
      </c>
      <c r="C2" s="16" t="s">
        <v>1</v>
      </c>
      <c r="D2" s="17" t="s">
        <v>2</v>
      </c>
      <c r="E2" s="17" t="s">
        <v>398</v>
      </c>
      <c r="F2" s="16" t="s">
        <v>394</v>
      </c>
      <c r="G2" s="16" t="s">
        <v>433</v>
      </c>
      <c r="H2" s="16" t="s">
        <v>447</v>
      </c>
      <c r="I2" s="16" t="s">
        <v>446</v>
      </c>
      <c r="J2" s="16" t="s">
        <v>448</v>
      </c>
      <c r="K2" s="16" t="s">
        <v>400</v>
      </c>
      <c r="L2" s="16" t="s">
        <v>3</v>
      </c>
      <c r="M2" s="16" t="s">
        <v>4</v>
      </c>
      <c r="N2" s="16" t="s">
        <v>5</v>
      </c>
      <c r="O2" s="16" t="s">
        <v>6</v>
      </c>
      <c r="P2" s="16" t="s">
        <v>7</v>
      </c>
      <c r="Q2" s="16" t="s">
        <v>8</v>
      </c>
      <c r="R2" s="16" t="s">
        <v>9</v>
      </c>
      <c r="S2" s="16" t="s">
        <v>10</v>
      </c>
      <c r="T2" s="16" t="s">
        <v>11</v>
      </c>
      <c r="U2" s="16" t="s">
        <v>12</v>
      </c>
      <c r="V2" s="16" t="s">
        <v>13</v>
      </c>
      <c r="W2" s="16" t="s">
        <v>14</v>
      </c>
      <c r="X2" s="16" t="s">
        <v>15</v>
      </c>
      <c r="Y2" s="16" t="s">
        <v>16</v>
      </c>
      <c r="Z2" s="16" t="s">
        <v>17</v>
      </c>
      <c r="AA2" s="16" t="s">
        <v>18</v>
      </c>
      <c r="AB2" s="16" t="s">
        <v>19</v>
      </c>
      <c r="AC2" s="16" t="s">
        <v>20</v>
      </c>
      <c r="AD2" s="2"/>
      <c r="AE2" s="2"/>
    </row>
    <row r="3" spans="1:31">
      <c r="A3" s="18" t="s">
        <v>397</v>
      </c>
      <c r="B3" s="18" t="s">
        <v>401</v>
      </c>
      <c r="C3" s="19" t="s">
        <v>396</v>
      </c>
      <c r="D3" s="20" t="s">
        <v>397</v>
      </c>
      <c r="E3" s="20" t="s">
        <v>397</v>
      </c>
      <c r="F3" s="19" t="s">
        <v>397</v>
      </c>
      <c r="G3" s="19" t="s">
        <v>397</v>
      </c>
      <c r="H3" s="19" t="s">
        <v>397</v>
      </c>
      <c r="I3" s="19" t="s">
        <v>397</v>
      </c>
      <c r="J3" s="19" t="s">
        <v>397</v>
      </c>
      <c r="K3" s="19" t="s">
        <v>397</v>
      </c>
      <c r="L3" s="19" t="s">
        <v>396</v>
      </c>
      <c r="M3" s="19" t="s">
        <v>396</v>
      </c>
      <c r="N3" s="19" t="s">
        <v>396</v>
      </c>
      <c r="O3" s="19" t="s">
        <v>396</v>
      </c>
      <c r="P3" s="19" t="s">
        <v>396</v>
      </c>
      <c r="Q3" s="19" t="s">
        <v>396</v>
      </c>
      <c r="R3" s="19" t="s">
        <v>396</v>
      </c>
      <c r="S3" s="19" t="s">
        <v>396</v>
      </c>
      <c r="T3" s="19" t="s">
        <v>396</v>
      </c>
      <c r="U3" s="19" t="s">
        <v>396</v>
      </c>
      <c r="V3" s="19" t="s">
        <v>396</v>
      </c>
      <c r="W3" s="19" t="s">
        <v>396</v>
      </c>
      <c r="X3" s="19" t="s">
        <v>396</v>
      </c>
      <c r="Y3" s="19" t="s">
        <v>396</v>
      </c>
      <c r="Z3" s="19" t="s">
        <v>396</v>
      </c>
      <c r="AA3" s="19" t="s">
        <v>396</v>
      </c>
      <c r="AB3" s="19" t="s">
        <v>396</v>
      </c>
      <c r="AC3" s="19" t="s">
        <v>399</v>
      </c>
      <c r="AD3" s="2"/>
      <c r="AE3" s="2"/>
    </row>
    <row r="4" spans="1:31" ht="15.75" customHeight="1">
      <c r="A4" s="3">
        <v>1</v>
      </c>
      <c r="B4" s="3" t="s">
        <v>390</v>
      </c>
      <c r="C4" s="14">
        <v>4500</v>
      </c>
      <c r="D4" s="4">
        <f>(C4*Factors!$D$2*365)/10^6</f>
        <v>90.337500000000006</v>
      </c>
      <c r="E4" s="8">
        <f>F4/C4</f>
        <v>2.7463964896239989E-2</v>
      </c>
      <c r="F4" s="4">
        <f>C4*[1]Factors!D$7</f>
        <v>123.58784203307995</v>
      </c>
      <c r="G4" s="29">
        <f>(F4/1000)*Factors!$D$11*365</f>
        <v>27.154152147434971</v>
      </c>
      <c r="H4" s="29">
        <f>(F4/1000)*Factors!$D$10*365</f>
        <v>75.175085643066609</v>
      </c>
      <c r="I4" s="29">
        <f t="shared" ref="I4:I35" si="0">D4+G4</f>
        <v>117.49165214743498</v>
      </c>
      <c r="J4" s="29">
        <f t="shared" ref="J4:J35" si="1">D4+H4</f>
        <v>165.51258564306661</v>
      </c>
      <c r="K4" s="8"/>
      <c r="L4" s="3" t="s">
        <v>391</v>
      </c>
      <c r="M4" s="3" t="s">
        <v>72</v>
      </c>
      <c r="N4" s="3" t="s">
        <v>59</v>
      </c>
      <c r="O4" s="3">
        <v>2026</v>
      </c>
      <c r="P4" s="3" t="s">
        <v>130</v>
      </c>
      <c r="Q4" s="3" t="s">
        <v>130</v>
      </c>
      <c r="R4" s="3" t="s">
        <v>130</v>
      </c>
      <c r="S4" s="3" t="s">
        <v>87</v>
      </c>
      <c r="T4" s="3" t="s">
        <v>87</v>
      </c>
      <c r="U4" s="3" t="s">
        <v>87</v>
      </c>
      <c r="V4" s="6">
        <v>2173</v>
      </c>
      <c r="W4" s="3">
        <v>137.9</v>
      </c>
      <c r="X4" s="3">
        <v>42</v>
      </c>
      <c r="Y4" s="3" t="s">
        <v>29</v>
      </c>
      <c r="Z4" s="3" t="s">
        <v>30</v>
      </c>
      <c r="AA4" s="3" t="s">
        <v>392</v>
      </c>
      <c r="AB4" s="3" t="s">
        <v>41</v>
      </c>
      <c r="AC4" s="3" t="s">
        <v>125</v>
      </c>
      <c r="AD4" s="1"/>
      <c r="AE4" s="1"/>
    </row>
    <row r="5" spans="1:31" ht="15.75" customHeight="1">
      <c r="A5" s="7">
        <v>2</v>
      </c>
      <c r="B5" s="7" t="s">
        <v>280</v>
      </c>
      <c r="C5" s="15">
        <v>4000</v>
      </c>
      <c r="D5" s="4">
        <f>(C5*Factors!$D$2*365)/10^6</f>
        <v>80.3</v>
      </c>
      <c r="E5" s="8">
        <f t="shared" ref="E5:E68" si="2">F5/C5</f>
        <v>2.2998355728265456E-2</v>
      </c>
      <c r="F5" s="4">
        <f>C5*[1]Factors!D$9</f>
        <v>91.993422913061821</v>
      </c>
      <c r="G5" s="29">
        <f>(F5/1000)*Factors!$D$11*365</f>
        <v>20.212371712712542</v>
      </c>
      <c r="H5" s="29">
        <f>(F5/1000)*Factors!$D$10*365</f>
        <v>55.957069338885397</v>
      </c>
      <c r="I5" s="29">
        <f t="shared" si="0"/>
        <v>100.51237171271254</v>
      </c>
      <c r="J5" s="29">
        <f t="shared" si="1"/>
        <v>136.2570693388854</v>
      </c>
      <c r="K5" s="8"/>
      <c r="L5" s="7" t="s">
        <v>280</v>
      </c>
      <c r="M5" s="7" t="s">
        <v>72</v>
      </c>
      <c r="N5" s="7" t="s">
        <v>24</v>
      </c>
      <c r="O5" s="7">
        <v>2026</v>
      </c>
      <c r="P5" s="7" t="s">
        <v>123</v>
      </c>
      <c r="Q5" s="3" t="s">
        <v>123</v>
      </c>
      <c r="R5" s="3" t="s">
        <v>123</v>
      </c>
      <c r="S5" s="3" t="s">
        <v>87</v>
      </c>
      <c r="T5" s="3" t="s">
        <v>87</v>
      </c>
      <c r="U5" s="3" t="s">
        <v>87</v>
      </c>
      <c r="V5" s="5"/>
      <c r="W5" s="3">
        <v>96</v>
      </c>
      <c r="X5" s="7" t="s">
        <v>388</v>
      </c>
      <c r="Y5" s="7" t="s">
        <v>39</v>
      </c>
      <c r="Z5" s="7" t="s">
        <v>30</v>
      </c>
      <c r="AA5" s="7" t="s">
        <v>389</v>
      </c>
      <c r="AB5" s="3" t="s">
        <v>41</v>
      </c>
      <c r="AC5" s="3" t="s">
        <v>125</v>
      </c>
      <c r="AD5" s="1"/>
      <c r="AE5" s="1"/>
    </row>
    <row r="6" spans="1:31" ht="15.75" customHeight="1">
      <c r="A6" s="3">
        <v>3</v>
      </c>
      <c r="B6" s="3" t="s">
        <v>384</v>
      </c>
      <c r="C6" s="14">
        <v>3500</v>
      </c>
      <c r="D6" s="4">
        <f>(C6*Factors!$D$2*365)/10^6</f>
        <v>70.262500000000003</v>
      </c>
      <c r="E6" s="8">
        <f t="shared" si="2"/>
        <v>2.2998355728265456E-2</v>
      </c>
      <c r="F6" s="4">
        <f>C6*[1]Factors!D$9</f>
        <v>80.494245048929102</v>
      </c>
      <c r="G6" s="29">
        <f>(F6/1000)*Factors!$D$11*365</f>
        <v>17.685825248623477</v>
      </c>
      <c r="H6" s="29">
        <f>(F6/1000)*Factors!$D$10*365</f>
        <v>48.96243567152473</v>
      </c>
      <c r="I6" s="29">
        <f t="shared" si="0"/>
        <v>87.948325248623476</v>
      </c>
      <c r="J6" s="29">
        <f t="shared" si="1"/>
        <v>119.22493567152473</v>
      </c>
      <c r="K6" s="8"/>
      <c r="L6" s="3" t="s">
        <v>249</v>
      </c>
      <c r="M6" s="3" t="s">
        <v>72</v>
      </c>
      <c r="N6" s="3" t="s">
        <v>77</v>
      </c>
      <c r="O6" s="3">
        <v>2025</v>
      </c>
      <c r="P6" s="3" t="s">
        <v>136</v>
      </c>
      <c r="Q6" s="3" t="s">
        <v>136</v>
      </c>
      <c r="R6" s="3" t="s">
        <v>136</v>
      </c>
      <c r="S6" s="3" t="s">
        <v>137</v>
      </c>
      <c r="T6" s="3" t="s">
        <v>137</v>
      </c>
      <c r="U6" s="3" t="s">
        <v>137</v>
      </c>
      <c r="V6" s="6">
        <v>45000</v>
      </c>
      <c r="W6" s="3">
        <v>805</v>
      </c>
      <c r="X6" s="3">
        <v>42</v>
      </c>
      <c r="Y6" s="3" t="s">
        <v>39</v>
      </c>
      <c r="Z6" s="3" t="s">
        <v>30</v>
      </c>
      <c r="AA6" s="3" t="s">
        <v>385</v>
      </c>
      <c r="AB6" s="3" t="s">
        <v>41</v>
      </c>
      <c r="AC6" s="3" t="s">
        <v>125</v>
      </c>
      <c r="AD6" s="1"/>
      <c r="AE6" s="1"/>
    </row>
    <row r="7" spans="1:31" ht="15.75" customHeight="1">
      <c r="A7" s="3">
        <v>4</v>
      </c>
      <c r="B7" s="3" t="s">
        <v>386</v>
      </c>
      <c r="C7" s="14">
        <v>3500</v>
      </c>
      <c r="D7" s="4">
        <f>(C7*Factors!$D$2*365)/10^6</f>
        <v>70.262500000000003</v>
      </c>
      <c r="E7" s="8">
        <f t="shared" si="2"/>
        <v>2.7463964896239989E-2</v>
      </c>
      <c r="F7" s="4">
        <f>C7*[1]Factors!D$7</f>
        <v>96.123877136839965</v>
      </c>
      <c r="G7" s="29">
        <f>(F7/1000)*Factors!$D$11*365</f>
        <v>21.119896114671647</v>
      </c>
      <c r="H7" s="29">
        <f>(F7/1000)*Factors!$D$10*365</f>
        <v>58.469511055718485</v>
      </c>
      <c r="I7" s="29">
        <f t="shared" si="0"/>
        <v>91.38239611467165</v>
      </c>
      <c r="J7" s="29">
        <f t="shared" si="1"/>
        <v>128.73201105571849</v>
      </c>
      <c r="K7" s="8"/>
      <c r="L7" s="3" t="s">
        <v>327</v>
      </c>
      <c r="M7" s="3" t="s">
        <v>72</v>
      </c>
      <c r="N7" s="3" t="s">
        <v>59</v>
      </c>
      <c r="O7" s="3">
        <v>2025</v>
      </c>
      <c r="P7" s="3" t="s">
        <v>130</v>
      </c>
      <c r="Q7" s="3" t="s">
        <v>130</v>
      </c>
      <c r="R7" s="3" t="s">
        <v>130</v>
      </c>
      <c r="S7" s="3" t="s">
        <v>87</v>
      </c>
      <c r="T7" s="3" t="s">
        <v>87</v>
      </c>
      <c r="U7" s="3" t="s">
        <v>87</v>
      </c>
      <c r="V7" s="5"/>
      <c r="W7" s="3">
        <v>193</v>
      </c>
      <c r="X7" s="3" t="s">
        <v>387</v>
      </c>
      <c r="Y7" s="3" t="s">
        <v>39</v>
      </c>
      <c r="Z7" s="3" t="s">
        <v>266</v>
      </c>
      <c r="AA7" s="5"/>
      <c r="AB7" s="3" t="s">
        <v>41</v>
      </c>
      <c r="AC7" s="3" t="s">
        <v>125</v>
      </c>
      <c r="AD7" s="1"/>
      <c r="AE7" s="1"/>
    </row>
    <row r="8" spans="1:31" ht="15.75" customHeight="1">
      <c r="A8" s="3">
        <v>5</v>
      </c>
      <c r="B8" s="3" t="s">
        <v>379</v>
      </c>
      <c r="C8" s="14">
        <v>3100</v>
      </c>
      <c r="D8" s="4">
        <f>(C8*Factors!$D$2*365)/10^6</f>
        <v>62.232500000000002</v>
      </c>
      <c r="E8" s="8">
        <f t="shared" si="2"/>
        <v>2.299835572826546E-2</v>
      </c>
      <c r="F8" s="4">
        <f>C8*[1]Factors!D$9</f>
        <v>71.294902757622921</v>
      </c>
      <c r="G8" s="29">
        <f>(F8/1000)*Factors!$D$11*365</f>
        <v>15.664588077352219</v>
      </c>
      <c r="H8" s="29">
        <f>(F8/1000)*Factors!$D$10*365</f>
        <v>43.366728737636187</v>
      </c>
      <c r="I8" s="29">
        <f t="shared" si="0"/>
        <v>77.897088077352223</v>
      </c>
      <c r="J8" s="29">
        <f t="shared" si="1"/>
        <v>105.5992287376362</v>
      </c>
      <c r="K8" s="8"/>
      <c r="L8" s="7" t="s">
        <v>280</v>
      </c>
      <c r="M8" s="3" t="s">
        <v>72</v>
      </c>
      <c r="N8" s="3" t="s">
        <v>24</v>
      </c>
      <c r="O8" s="3">
        <v>2025</v>
      </c>
      <c r="P8" s="3" t="s">
        <v>123</v>
      </c>
      <c r="Q8" s="3" t="s">
        <v>123</v>
      </c>
      <c r="R8" s="3" t="s">
        <v>123</v>
      </c>
      <c r="S8" s="3" t="s">
        <v>87</v>
      </c>
      <c r="T8" s="3" t="s">
        <v>87</v>
      </c>
      <c r="U8" s="3" t="s">
        <v>87</v>
      </c>
      <c r="V8" s="6">
        <v>426</v>
      </c>
      <c r="W8" s="3">
        <v>38</v>
      </c>
      <c r="X8" s="3">
        <v>42</v>
      </c>
      <c r="Y8" s="3" t="s">
        <v>39</v>
      </c>
      <c r="Z8" s="3" t="s">
        <v>30</v>
      </c>
      <c r="AA8" s="3" t="s">
        <v>281</v>
      </c>
      <c r="AB8" s="3" t="s">
        <v>41</v>
      </c>
      <c r="AC8" s="3" t="s">
        <v>125</v>
      </c>
      <c r="AD8" s="1"/>
      <c r="AE8" s="1"/>
    </row>
    <row r="9" spans="1:31" ht="15.75" customHeight="1">
      <c r="A9" s="3">
        <v>6</v>
      </c>
      <c r="B9" s="3" t="s">
        <v>380</v>
      </c>
      <c r="C9" s="14">
        <v>3100</v>
      </c>
      <c r="D9" s="4">
        <f>(C9*Factors!$D$2*365)/10^6</f>
        <v>62.232500000000002</v>
      </c>
      <c r="E9" s="8">
        <f t="shared" si="2"/>
        <v>2.299835572826546E-2</v>
      </c>
      <c r="F9" s="4">
        <f>C9*[1]Factors!D$9</f>
        <v>71.294902757622921</v>
      </c>
      <c r="G9" s="29">
        <f>(F9/1000)*Factors!$D$11*365</f>
        <v>15.664588077352219</v>
      </c>
      <c r="H9" s="29">
        <f>(F9/1000)*Factors!$D$10*365</f>
        <v>43.366728737636187</v>
      </c>
      <c r="I9" s="29">
        <f t="shared" si="0"/>
        <v>77.897088077352223</v>
      </c>
      <c r="J9" s="29">
        <f t="shared" si="1"/>
        <v>105.5992287376362</v>
      </c>
      <c r="K9" s="8"/>
      <c r="L9" s="3" t="s">
        <v>381</v>
      </c>
      <c r="M9" s="3" t="s">
        <v>35</v>
      </c>
      <c r="N9" s="3" t="s">
        <v>59</v>
      </c>
      <c r="O9" s="3">
        <v>2025</v>
      </c>
      <c r="P9" s="3" t="s">
        <v>382</v>
      </c>
      <c r="Q9" s="3" t="s">
        <v>295</v>
      </c>
      <c r="R9" s="3" t="s">
        <v>123</v>
      </c>
      <c r="S9" s="3" t="s">
        <v>87</v>
      </c>
      <c r="T9" s="3" t="s">
        <v>87</v>
      </c>
      <c r="U9" s="3" t="s">
        <v>87</v>
      </c>
      <c r="V9" s="6">
        <v>579</v>
      </c>
      <c r="W9" s="3">
        <v>18</v>
      </c>
      <c r="X9" s="5"/>
      <c r="Y9" s="3" t="s">
        <v>29</v>
      </c>
      <c r="Z9" s="3" t="s">
        <v>30</v>
      </c>
      <c r="AA9" s="3" t="s">
        <v>383</v>
      </c>
      <c r="AB9" s="3" t="s">
        <v>32</v>
      </c>
      <c r="AC9" s="3" t="s">
        <v>125</v>
      </c>
      <c r="AD9" s="1"/>
      <c r="AE9" s="1"/>
    </row>
    <row r="10" spans="1:31" ht="15.75" customHeight="1">
      <c r="A10" s="3">
        <v>7</v>
      </c>
      <c r="B10" s="3" t="s">
        <v>374</v>
      </c>
      <c r="C10" s="14">
        <v>2800</v>
      </c>
      <c r="D10" s="4">
        <f>(C10*Factors!$D$2*365)/10^6</f>
        <v>56.21</v>
      </c>
      <c r="E10" s="8">
        <f t="shared" si="2"/>
        <v>2.7463964896239985E-2</v>
      </c>
      <c r="F10" s="4">
        <f>C10*[1]Factors!D$7</f>
        <v>76.899101709471964</v>
      </c>
      <c r="G10" s="29">
        <f>(F10/1000)*Factors!$D$11*365</f>
        <v>16.895916891737315</v>
      </c>
      <c r="H10" s="29">
        <f>(F10/1000)*Factors!$D$10*365</f>
        <v>46.775608844574776</v>
      </c>
      <c r="I10" s="29">
        <f t="shared" si="0"/>
        <v>73.105916891737309</v>
      </c>
      <c r="J10" s="29">
        <f t="shared" si="1"/>
        <v>102.98560884457478</v>
      </c>
      <c r="K10" s="8" t="s">
        <v>32</v>
      </c>
      <c r="L10" s="3" t="s">
        <v>375</v>
      </c>
      <c r="M10" s="3" t="s">
        <v>97</v>
      </c>
      <c r="N10" s="3" t="s">
        <v>24</v>
      </c>
      <c r="O10" s="3">
        <v>2025</v>
      </c>
      <c r="P10" s="3" t="s">
        <v>376</v>
      </c>
      <c r="Q10" s="3" t="s">
        <v>130</v>
      </c>
      <c r="R10" s="3" t="s">
        <v>131</v>
      </c>
      <c r="S10" s="3" t="s">
        <v>132</v>
      </c>
      <c r="T10" s="3" t="s">
        <v>87</v>
      </c>
      <c r="U10" s="3" t="s">
        <v>133</v>
      </c>
      <c r="V10" s="6">
        <v>10</v>
      </c>
      <c r="W10" s="3">
        <v>0</v>
      </c>
      <c r="X10" s="3">
        <v>48</v>
      </c>
      <c r="Y10" s="3" t="s">
        <v>29</v>
      </c>
      <c r="Z10" s="3" t="s">
        <v>30</v>
      </c>
      <c r="AA10" s="3" t="s">
        <v>377</v>
      </c>
      <c r="AB10" s="3" t="s">
        <v>32</v>
      </c>
      <c r="AC10" s="3" t="s">
        <v>125</v>
      </c>
      <c r="AD10" s="1"/>
      <c r="AE10" s="1"/>
    </row>
    <row r="11" spans="1:31" ht="15.75" customHeight="1">
      <c r="A11" s="7">
        <v>8</v>
      </c>
      <c r="B11" s="7" t="s">
        <v>375</v>
      </c>
      <c r="C11" s="14">
        <v>2800</v>
      </c>
      <c r="D11" s="4">
        <f>(C11*Factors!$D$2*365)/10^6</f>
        <v>56.21</v>
      </c>
      <c r="E11" s="8">
        <f t="shared" si="2"/>
        <v>2.7463964896239985E-2</v>
      </c>
      <c r="F11" s="4">
        <f>C11*[1]Factors!D$7</f>
        <v>76.899101709471964</v>
      </c>
      <c r="G11" s="29">
        <f>(F11/1000)*Factors!$D$11*365</f>
        <v>16.895916891737315</v>
      </c>
      <c r="H11" s="29">
        <f>(F11/1000)*Factors!$D$10*365</f>
        <v>46.775608844574776</v>
      </c>
      <c r="I11" s="29">
        <f t="shared" si="0"/>
        <v>73.105916891737309</v>
      </c>
      <c r="J11" s="29">
        <f t="shared" si="1"/>
        <v>102.98560884457478</v>
      </c>
      <c r="K11" s="8"/>
      <c r="L11" s="3" t="s">
        <v>375</v>
      </c>
      <c r="M11" s="3" t="s">
        <v>72</v>
      </c>
      <c r="N11" s="7" t="s">
        <v>73</v>
      </c>
      <c r="O11" s="3">
        <v>2025</v>
      </c>
      <c r="P11" s="3" t="s">
        <v>376</v>
      </c>
      <c r="Q11" s="3" t="s">
        <v>130</v>
      </c>
      <c r="R11" s="3" t="s">
        <v>131</v>
      </c>
      <c r="S11" s="3" t="s">
        <v>132</v>
      </c>
      <c r="T11" s="3" t="s">
        <v>87</v>
      </c>
      <c r="U11" s="3" t="s">
        <v>133</v>
      </c>
      <c r="V11" s="5"/>
      <c r="W11" s="3">
        <v>155</v>
      </c>
      <c r="X11" s="3">
        <v>48</v>
      </c>
      <c r="Y11" s="3" t="s">
        <v>39</v>
      </c>
      <c r="Z11" s="7" t="s">
        <v>378</v>
      </c>
      <c r="AA11" s="5"/>
      <c r="AB11" s="3" t="s">
        <v>41</v>
      </c>
      <c r="AC11" s="3" t="s">
        <v>125</v>
      </c>
      <c r="AD11" s="1"/>
      <c r="AE11" s="1"/>
    </row>
    <row r="12" spans="1:31" ht="15.75" customHeight="1">
      <c r="A12" s="3">
        <v>9</v>
      </c>
      <c r="B12" s="3" t="s">
        <v>371</v>
      </c>
      <c r="C12" s="14">
        <v>2700</v>
      </c>
      <c r="D12" s="4">
        <f>(C12*Factors!$D$2*365)/10^6</f>
        <v>54.202500000000001</v>
      </c>
      <c r="E12" s="8">
        <f t="shared" si="2"/>
        <v>2.7463964896239989E-2</v>
      </c>
      <c r="F12" s="4">
        <f>C12*[1]Factors!D$7</f>
        <v>74.152705219847974</v>
      </c>
      <c r="G12" s="29">
        <f>(F12/1000)*Factors!$D$11*365</f>
        <v>16.292491288460983</v>
      </c>
      <c r="H12" s="29">
        <f>(F12/1000)*Factors!$D$10*365</f>
        <v>45.105051385839971</v>
      </c>
      <c r="I12" s="29">
        <f t="shared" si="0"/>
        <v>70.49499128846098</v>
      </c>
      <c r="J12" s="29">
        <f t="shared" si="1"/>
        <v>99.307551385839972</v>
      </c>
      <c r="K12" s="8"/>
      <c r="L12" s="3" t="s">
        <v>372</v>
      </c>
      <c r="M12" s="3" t="s">
        <v>72</v>
      </c>
      <c r="N12" s="3" t="s">
        <v>345</v>
      </c>
      <c r="O12" s="3">
        <v>2032</v>
      </c>
      <c r="P12" s="3" t="s">
        <v>235</v>
      </c>
      <c r="Q12" s="3" t="s">
        <v>130</v>
      </c>
      <c r="R12" s="3" t="s">
        <v>123</v>
      </c>
      <c r="S12" s="3" t="s">
        <v>87</v>
      </c>
      <c r="T12" s="3" t="s">
        <v>87</v>
      </c>
      <c r="U12" s="3" t="s">
        <v>87</v>
      </c>
      <c r="V12" s="5"/>
      <c r="W12" s="3">
        <v>5</v>
      </c>
      <c r="X12" s="3">
        <v>48</v>
      </c>
      <c r="Y12" s="3" t="s">
        <v>29</v>
      </c>
      <c r="Z12" s="3" t="s">
        <v>30</v>
      </c>
      <c r="AA12" s="3" t="s">
        <v>373</v>
      </c>
      <c r="AB12" s="3" t="s">
        <v>32</v>
      </c>
      <c r="AC12" s="3" t="s">
        <v>125</v>
      </c>
      <c r="AD12" s="1"/>
      <c r="AE12" s="1"/>
    </row>
    <row r="13" spans="1:31" ht="15.75" customHeight="1">
      <c r="A13" s="3">
        <v>10</v>
      </c>
      <c r="B13" s="3" t="s">
        <v>367</v>
      </c>
      <c r="C13" s="14">
        <v>2500</v>
      </c>
      <c r="D13" s="4">
        <f>(C13*Factors!$D$2*365)/10^6</f>
        <v>50.1875</v>
      </c>
      <c r="E13" s="8">
        <f t="shared" si="2"/>
        <v>2.7463964896239992E-2</v>
      </c>
      <c r="F13" s="4">
        <f>C13*[1]Factors!D$7</f>
        <v>68.659912240599979</v>
      </c>
      <c r="G13" s="29">
        <f>(F13/1000)*Factors!$D$11*365</f>
        <v>15.085640081908316</v>
      </c>
      <c r="H13" s="29">
        <f>(F13/1000)*Factors!$D$10*365</f>
        <v>41.763936468370346</v>
      </c>
      <c r="I13" s="29">
        <f t="shared" si="0"/>
        <v>65.273140081908309</v>
      </c>
      <c r="J13" s="29">
        <f t="shared" si="1"/>
        <v>91.951436468370346</v>
      </c>
      <c r="K13" s="8"/>
      <c r="L13" s="3" t="s">
        <v>329</v>
      </c>
      <c r="M13" s="3" t="s">
        <v>72</v>
      </c>
      <c r="N13" s="3" t="s">
        <v>24</v>
      </c>
      <c r="O13" s="3">
        <v>2026</v>
      </c>
      <c r="P13" s="3" t="s">
        <v>130</v>
      </c>
      <c r="Q13" s="3" t="s">
        <v>130</v>
      </c>
      <c r="R13" s="3" t="s">
        <v>130</v>
      </c>
      <c r="S13" s="3" t="s">
        <v>87</v>
      </c>
      <c r="T13" s="3" t="s">
        <v>87</v>
      </c>
      <c r="U13" s="3" t="s">
        <v>87</v>
      </c>
      <c r="V13" s="6">
        <v>365</v>
      </c>
      <c r="W13" s="5"/>
      <c r="X13" s="3">
        <v>42</v>
      </c>
      <c r="Y13" s="3" t="s">
        <v>39</v>
      </c>
      <c r="Z13" s="3" t="s">
        <v>266</v>
      </c>
      <c r="AA13" s="5"/>
      <c r="AB13" s="3" t="s">
        <v>41</v>
      </c>
      <c r="AC13" s="3" t="s">
        <v>125</v>
      </c>
      <c r="AD13" s="1"/>
      <c r="AE13" s="1"/>
    </row>
    <row r="14" spans="1:31" ht="15.75" customHeight="1">
      <c r="A14" s="3">
        <v>11</v>
      </c>
      <c r="B14" s="3" t="s">
        <v>368</v>
      </c>
      <c r="C14" s="14">
        <v>2500</v>
      </c>
      <c r="D14" s="4">
        <f>(C14*Factors!$D$2*365)/10^6</f>
        <v>50.1875</v>
      </c>
      <c r="E14" s="8">
        <f t="shared" si="2"/>
        <v>2.2998355728265456E-2</v>
      </c>
      <c r="F14" s="4">
        <f>C14*[1]Factors!D$9</f>
        <v>57.495889320663643</v>
      </c>
      <c r="G14" s="29">
        <f>(F14/1000)*Factors!$D$11*365</f>
        <v>12.63273232044534</v>
      </c>
      <c r="H14" s="29">
        <f>(F14/1000)*Factors!$D$10*365</f>
        <v>34.973168336803376</v>
      </c>
      <c r="I14" s="29">
        <f t="shared" si="0"/>
        <v>62.820232320445342</v>
      </c>
      <c r="J14" s="29">
        <f t="shared" si="1"/>
        <v>85.160668336803383</v>
      </c>
      <c r="K14" s="8"/>
      <c r="L14" s="3" t="s">
        <v>369</v>
      </c>
      <c r="M14" s="3" t="s">
        <v>35</v>
      </c>
      <c r="N14" s="3" t="s">
        <v>59</v>
      </c>
      <c r="O14" s="3">
        <v>2025</v>
      </c>
      <c r="P14" s="3" t="s">
        <v>351</v>
      </c>
      <c r="Q14" s="3" t="s">
        <v>123</v>
      </c>
      <c r="R14" s="3" t="s">
        <v>130</v>
      </c>
      <c r="S14" s="3" t="s">
        <v>87</v>
      </c>
      <c r="T14" s="3" t="s">
        <v>87</v>
      </c>
      <c r="U14" s="3" t="s">
        <v>87</v>
      </c>
      <c r="V14" s="6">
        <v>383</v>
      </c>
      <c r="W14" s="3">
        <v>69</v>
      </c>
      <c r="X14" s="3">
        <v>42</v>
      </c>
      <c r="Y14" s="3" t="s">
        <v>29</v>
      </c>
      <c r="Z14" s="3" t="s">
        <v>30</v>
      </c>
      <c r="AA14" s="3" t="s">
        <v>370</v>
      </c>
      <c r="AB14" s="3" t="s">
        <v>32</v>
      </c>
      <c r="AC14" s="3" t="s">
        <v>125</v>
      </c>
      <c r="AD14" s="1"/>
      <c r="AE14" s="1"/>
    </row>
    <row r="15" spans="1:31" ht="15.75" customHeight="1">
      <c r="A15" s="3">
        <v>12</v>
      </c>
      <c r="B15" s="3" t="s">
        <v>363</v>
      </c>
      <c r="C15" s="14">
        <v>2200</v>
      </c>
      <c r="D15" s="4">
        <f>(C15*Factors!$D$2*365)/10^6</f>
        <v>44.164999999999999</v>
      </c>
      <c r="E15" s="8">
        <f t="shared" si="2"/>
        <v>2.7463964896239989E-2</v>
      </c>
      <c r="F15" s="4">
        <f>C15*[1]Factors!D$7</f>
        <v>60.420722771727974</v>
      </c>
      <c r="G15" s="29">
        <f>(F15/1000)*Factors!$D$11*365</f>
        <v>13.27536327207932</v>
      </c>
      <c r="H15" s="29">
        <f>(F15/1000)*Factors!$D$10*365</f>
        <v>36.752264092165902</v>
      </c>
      <c r="I15" s="29">
        <f t="shared" si="0"/>
        <v>57.440363272079317</v>
      </c>
      <c r="J15" s="29">
        <f t="shared" si="1"/>
        <v>80.917264092165908</v>
      </c>
      <c r="K15" s="8"/>
      <c r="L15" s="3" t="s">
        <v>357</v>
      </c>
      <c r="M15" s="3" t="s">
        <v>72</v>
      </c>
      <c r="N15" s="3" t="s">
        <v>24</v>
      </c>
      <c r="O15" s="3">
        <v>2026</v>
      </c>
      <c r="P15" s="3" t="s">
        <v>235</v>
      </c>
      <c r="Q15" s="3" t="s">
        <v>130</v>
      </c>
      <c r="R15" s="3" t="s">
        <v>123</v>
      </c>
      <c r="S15" s="3" t="s">
        <v>87</v>
      </c>
      <c r="T15" s="3" t="s">
        <v>87</v>
      </c>
      <c r="U15" s="3" t="s">
        <v>87</v>
      </c>
      <c r="V15" s="5"/>
      <c r="W15" s="3">
        <v>91</v>
      </c>
      <c r="X15" s="3" t="s">
        <v>364</v>
      </c>
      <c r="Y15" s="3" t="s">
        <v>29</v>
      </c>
      <c r="Z15" s="3" t="s">
        <v>30</v>
      </c>
      <c r="AA15" s="3" t="s">
        <v>365</v>
      </c>
      <c r="AB15" s="3" t="s">
        <v>32</v>
      </c>
      <c r="AC15" s="3" t="s">
        <v>125</v>
      </c>
      <c r="AD15" s="1"/>
      <c r="AE15" s="1"/>
    </row>
    <row r="16" spans="1:31" ht="15.75" customHeight="1">
      <c r="A16" s="3">
        <v>13</v>
      </c>
      <c r="B16" s="3" t="s">
        <v>366</v>
      </c>
      <c r="C16" s="14">
        <v>2200</v>
      </c>
      <c r="D16" s="4">
        <f>(C16*Factors!$D$2*365)/10^6</f>
        <v>44.164999999999999</v>
      </c>
      <c r="E16" s="8">
        <f t="shared" si="2"/>
        <v>2.7463964896239989E-2</v>
      </c>
      <c r="F16" s="4">
        <f>C16*[1]Factors!D$7</f>
        <v>60.420722771727974</v>
      </c>
      <c r="G16" s="29">
        <f>(F16/1000)*Factors!$D$11*365</f>
        <v>13.27536327207932</v>
      </c>
      <c r="H16" s="29">
        <f>(F16/1000)*Factors!$D$10*365</f>
        <v>36.752264092165902</v>
      </c>
      <c r="I16" s="29">
        <f t="shared" si="0"/>
        <v>57.440363272079317</v>
      </c>
      <c r="J16" s="29">
        <f t="shared" si="1"/>
        <v>80.917264092165908</v>
      </c>
      <c r="K16" s="8"/>
      <c r="L16" s="3" t="s">
        <v>357</v>
      </c>
      <c r="M16" s="3" t="s">
        <v>72</v>
      </c>
      <c r="N16" s="3" t="s">
        <v>24</v>
      </c>
      <c r="O16" s="3">
        <v>2026</v>
      </c>
      <c r="P16" s="3" t="s">
        <v>235</v>
      </c>
      <c r="Q16" s="3" t="s">
        <v>130</v>
      </c>
      <c r="R16" s="3" t="s">
        <v>123</v>
      </c>
      <c r="S16" s="3" t="s">
        <v>87</v>
      </c>
      <c r="T16" s="3" t="s">
        <v>87</v>
      </c>
      <c r="U16" s="3" t="s">
        <v>87</v>
      </c>
      <c r="V16" s="5"/>
      <c r="W16" s="5"/>
      <c r="X16" s="5"/>
      <c r="Y16" s="3" t="s">
        <v>29</v>
      </c>
      <c r="Z16" s="3" t="s">
        <v>30</v>
      </c>
      <c r="AA16" s="3" t="s">
        <v>365</v>
      </c>
      <c r="AB16" s="3" t="s">
        <v>32</v>
      </c>
      <c r="AC16" s="3" t="s">
        <v>125</v>
      </c>
      <c r="AD16" s="1"/>
      <c r="AE16" s="1"/>
    </row>
    <row r="17" spans="1:31" ht="15.75" customHeight="1">
      <c r="A17" s="3">
        <v>14</v>
      </c>
      <c r="B17" s="3" t="s">
        <v>359</v>
      </c>
      <c r="C17" s="14">
        <v>2100</v>
      </c>
      <c r="D17" s="4">
        <f>(C17*Factors!$D$2*365)/10^6</f>
        <v>42.157499999999999</v>
      </c>
      <c r="E17" s="8">
        <f t="shared" si="2"/>
        <v>2.2998355728265456E-2</v>
      </c>
      <c r="F17" s="4">
        <f>C17*[1]Factors!D$9</f>
        <v>48.296547029357455</v>
      </c>
      <c r="G17" s="29">
        <f>(F17/1000)*Factors!$D$11*365</f>
        <v>10.611495149174084</v>
      </c>
      <c r="H17" s="29">
        <f>(F17/1000)*Factors!$D$10*365</f>
        <v>29.377461402914829</v>
      </c>
      <c r="I17" s="29">
        <f t="shared" si="0"/>
        <v>52.768995149174081</v>
      </c>
      <c r="J17" s="29">
        <f t="shared" si="1"/>
        <v>71.534961402914831</v>
      </c>
      <c r="K17" s="8"/>
      <c r="L17" s="3" t="s">
        <v>202</v>
      </c>
      <c r="M17" s="3" t="s">
        <v>72</v>
      </c>
      <c r="N17" s="3" t="s">
        <v>73</v>
      </c>
      <c r="O17" s="3">
        <v>2028</v>
      </c>
      <c r="P17" s="3" t="s">
        <v>360</v>
      </c>
      <c r="Q17" s="3" t="s">
        <v>295</v>
      </c>
      <c r="R17" s="3" t="s">
        <v>112</v>
      </c>
      <c r="S17" s="3" t="s">
        <v>87</v>
      </c>
      <c r="T17" s="3" t="s">
        <v>87</v>
      </c>
      <c r="U17" s="3" t="s">
        <v>87</v>
      </c>
      <c r="V17" s="6">
        <v>1600</v>
      </c>
      <c r="W17" s="3">
        <v>206</v>
      </c>
      <c r="X17" s="3" t="s">
        <v>361</v>
      </c>
      <c r="Y17" s="3" t="s">
        <v>29</v>
      </c>
      <c r="Z17" s="3" t="s">
        <v>30</v>
      </c>
      <c r="AA17" s="3" t="s">
        <v>362</v>
      </c>
      <c r="AB17" s="3" t="s">
        <v>32</v>
      </c>
      <c r="AC17" s="3" t="s">
        <v>342</v>
      </c>
      <c r="AD17" s="1"/>
      <c r="AE17" s="1"/>
    </row>
    <row r="18" spans="1:31" ht="15.75" customHeight="1">
      <c r="A18" s="3">
        <v>15</v>
      </c>
      <c r="B18" s="3" t="s">
        <v>356</v>
      </c>
      <c r="C18" s="14">
        <v>2050</v>
      </c>
      <c r="D18" s="4">
        <f>(C18*Factors!$D$2*365)/10^6</f>
        <v>41.153750000000002</v>
      </c>
      <c r="E18" s="8">
        <f t="shared" si="2"/>
        <v>2.2998355728265456E-2</v>
      </c>
      <c r="F18" s="4">
        <f>C18*[1]Factors!D$9</f>
        <v>47.146629242944186</v>
      </c>
      <c r="G18" s="29">
        <f>(F18/1000)*Factors!$D$11*365</f>
        <v>10.35884050276518</v>
      </c>
      <c r="H18" s="29">
        <f>(F18/1000)*Factors!$D$10*365</f>
        <v>28.677998036178764</v>
      </c>
      <c r="I18" s="29">
        <f t="shared" si="0"/>
        <v>51.512590502765178</v>
      </c>
      <c r="J18" s="29">
        <f t="shared" si="1"/>
        <v>69.831748036178766</v>
      </c>
      <c r="K18" s="8"/>
      <c r="L18" s="3" t="s">
        <v>357</v>
      </c>
      <c r="M18" s="3" t="s">
        <v>72</v>
      </c>
      <c r="N18" s="3" t="s">
        <v>345</v>
      </c>
      <c r="O18" s="3" t="s">
        <v>36</v>
      </c>
      <c r="P18" s="3" t="s">
        <v>123</v>
      </c>
      <c r="Q18" s="3" t="s">
        <v>123</v>
      </c>
      <c r="R18" s="3" t="s">
        <v>123</v>
      </c>
      <c r="S18" s="3" t="s">
        <v>87</v>
      </c>
      <c r="T18" s="3" t="s">
        <v>87</v>
      </c>
      <c r="U18" s="3" t="s">
        <v>87</v>
      </c>
      <c r="V18" s="5"/>
      <c r="W18" s="3">
        <v>281</v>
      </c>
      <c r="X18" s="3">
        <v>42</v>
      </c>
      <c r="Y18" s="3" t="s">
        <v>29</v>
      </c>
      <c r="Z18" s="3" t="s">
        <v>30</v>
      </c>
      <c r="AA18" s="3" t="s">
        <v>358</v>
      </c>
      <c r="AB18" s="3" t="s">
        <v>41</v>
      </c>
      <c r="AC18" s="3" t="s">
        <v>125</v>
      </c>
      <c r="AD18" s="1"/>
      <c r="AE18" s="1"/>
    </row>
    <row r="19" spans="1:31" ht="15.75" customHeight="1">
      <c r="A19" s="3">
        <v>16</v>
      </c>
      <c r="B19" s="3" t="s">
        <v>335</v>
      </c>
      <c r="C19" s="14">
        <v>2000</v>
      </c>
      <c r="D19" s="4">
        <f>(C19*Factors!$D$2*365)/10^6</f>
        <v>40.15</v>
      </c>
      <c r="E19" s="8">
        <f t="shared" si="2"/>
        <v>2.7463964896239989E-2</v>
      </c>
      <c r="F19" s="4">
        <f>C19*[1]Factors!D$7</f>
        <v>54.927929792479979</v>
      </c>
      <c r="G19" s="29">
        <f>(F19/1000)*Factors!$D$11*365</f>
        <v>12.068512065526654</v>
      </c>
      <c r="H19" s="29">
        <f>(F19/1000)*Factors!$D$10*365</f>
        <v>33.411149174696277</v>
      </c>
      <c r="I19" s="29">
        <f t="shared" si="0"/>
        <v>52.218512065526653</v>
      </c>
      <c r="J19" s="29">
        <f t="shared" si="1"/>
        <v>73.561149174696283</v>
      </c>
      <c r="K19" s="8"/>
      <c r="L19" s="3" t="s">
        <v>336</v>
      </c>
      <c r="M19" s="3" t="s">
        <v>72</v>
      </c>
      <c r="N19" s="3" t="s">
        <v>24</v>
      </c>
      <c r="O19" s="3">
        <v>2026</v>
      </c>
      <c r="P19" s="3" t="s">
        <v>130</v>
      </c>
      <c r="Q19" s="3" t="s">
        <v>130</v>
      </c>
      <c r="R19" s="3" t="s">
        <v>130</v>
      </c>
      <c r="S19" s="3" t="s">
        <v>87</v>
      </c>
      <c r="T19" s="3" t="s">
        <v>87</v>
      </c>
      <c r="U19" s="3" t="s">
        <v>87</v>
      </c>
      <c r="V19" s="5"/>
      <c r="W19" s="3">
        <v>563</v>
      </c>
      <c r="X19" s="3">
        <v>42</v>
      </c>
      <c r="Y19" s="3" t="s">
        <v>39</v>
      </c>
      <c r="Z19" s="3" t="s">
        <v>266</v>
      </c>
      <c r="AA19" s="5"/>
      <c r="AB19" s="3" t="s">
        <v>41</v>
      </c>
      <c r="AC19" s="3" t="s">
        <v>125</v>
      </c>
      <c r="AD19" s="1"/>
      <c r="AE19" s="1"/>
    </row>
    <row r="20" spans="1:31" ht="15.75" customHeight="1">
      <c r="A20" s="3">
        <v>17</v>
      </c>
      <c r="B20" s="3" t="s">
        <v>337</v>
      </c>
      <c r="C20" s="14">
        <v>2000</v>
      </c>
      <c r="D20" s="4">
        <f>(C20*Factors!$D$2*365)/10^6</f>
        <v>40.15</v>
      </c>
      <c r="E20" s="8">
        <f t="shared" si="2"/>
        <v>2.7463964896239989E-2</v>
      </c>
      <c r="F20" s="4">
        <f>C20*[1]Factors!D$7</f>
        <v>54.927929792479979</v>
      </c>
      <c r="G20" s="29">
        <f>(F20/1000)*Factors!$D$11*365</f>
        <v>12.068512065526654</v>
      </c>
      <c r="H20" s="29">
        <f>(F20/1000)*Factors!$D$10*365</f>
        <v>33.411149174696277</v>
      </c>
      <c r="I20" s="29">
        <f t="shared" si="0"/>
        <v>52.218512065526653</v>
      </c>
      <c r="J20" s="29">
        <f t="shared" si="1"/>
        <v>73.561149174696283</v>
      </c>
      <c r="K20" s="8"/>
      <c r="L20" s="3" t="s">
        <v>338</v>
      </c>
      <c r="M20" s="3" t="s">
        <v>72</v>
      </c>
      <c r="N20" s="3" t="s">
        <v>128</v>
      </c>
      <c r="O20" s="3" t="s">
        <v>36</v>
      </c>
      <c r="P20" s="3" t="s">
        <v>130</v>
      </c>
      <c r="Q20" s="3" t="s">
        <v>130</v>
      </c>
      <c r="R20" s="3" t="s">
        <v>130</v>
      </c>
      <c r="S20" s="3" t="s">
        <v>87</v>
      </c>
      <c r="T20" s="3" t="s">
        <v>87</v>
      </c>
      <c r="U20" s="3" t="s">
        <v>87</v>
      </c>
      <c r="V20" s="5"/>
      <c r="W20" s="5"/>
      <c r="X20" s="5"/>
      <c r="Y20" s="3" t="s">
        <v>39</v>
      </c>
      <c r="Z20" s="3" t="s">
        <v>266</v>
      </c>
      <c r="AA20" s="5"/>
      <c r="AB20" s="3" t="s">
        <v>41</v>
      </c>
      <c r="AC20" s="5"/>
      <c r="AD20" s="1"/>
      <c r="AE20" s="1"/>
    </row>
    <row r="21" spans="1:31" ht="15.75" customHeight="1">
      <c r="A21" s="3">
        <v>18</v>
      </c>
      <c r="B21" s="3" t="s">
        <v>339</v>
      </c>
      <c r="C21" s="14">
        <v>2000</v>
      </c>
      <c r="D21" s="4">
        <f>(C21*Factors!$D$2*365)/10^6</f>
        <v>40.15</v>
      </c>
      <c r="E21" s="8">
        <f t="shared" si="2"/>
        <v>7.405664421011521E-3</v>
      </c>
      <c r="F21" s="4">
        <f>C21*[1]Factors!D$8</f>
        <v>14.811328842023041</v>
      </c>
      <c r="G21" s="29">
        <f>(F21/1000)*Factors!$D$11*365</f>
        <v>3.2542770410566288</v>
      </c>
      <c r="H21" s="29">
        <f>(F21/1000)*Factors!$D$10*365</f>
        <v>9.0093240230594596</v>
      </c>
      <c r="I21" s="29">
        <f t="shared" si="0"/>
        <v>43.404277041056631</v>
      </c>
      <c r="J21" s="29">
        <f t="shared" si="1"/>
        <v>49.159324023059455</v>
      </c>
      <c r="K21" s="8"/>
      <c r="L21" s="3" t="s">
        <v>340</v>
      </c>
      <c r="M21" s="3" t="s">
        <v>35</v>
      </c>
      <c r="N21" s="3" t="s">
        <v>73</v>
      </c>
      <c r="O21" s="5"/>
      <c r="P21" s="3" t="s">
        <v>341</v>
      </c>
      <c r="Q21" s="3" t="s">
        <v>37</v>
      </c>
      <c r="R21" s="3" t="s">
        <v>123</v>
      </c>
      <c r="S21" s="3" t="s">
        <v>321</v>
      </c>
      <c r="T21" s="3" t="s">
        <v>48</v>
      </c>
      <c r="U21" s="3" t="s">
        <v>87</v>
      </c>
      <c r="V21" s="5"/>
      <c r="W21" s="5"/>
      <c r="X21" s="5"/>
      <c r="Y21" s="3" t="s">
        <v>29</v>
      </c>
      <c r="Z21" s="3" t="s">
        <v>30</v>
      </c>
      <c r="AA21" s="5"/>
      <c r="AB21" s="3" t="s">
        <v>32</v>
      </c>
      <c r="AC21" s="3" t="s">
        <v>342</v>
      </c>
      <c r="AD21" s="1"/>
      <c r="AE21" s="1"/>
    </row>
    <row r="22" spans="1:31" ht="15.75" customHeight="1">
      <c r="A22" s="3">
        <v>19</v>
      </c>
      <c r="B22" s="3" t="s">
        <v>343</v>
      </c>
      <c r="C22" s="14">
        <v>2000</v>
      </c>
      <c r="D22" s="4">
        <f>(C22*Factors!$D$2*365)/10^6</f>
        <v>40.15</v>
      </c>
      <c r="E22" s="8">
        <f t="shared" si="2"/>
        <v>2.7463964896239989E-2</v>
      </c>
      <c r="F22" s="4">
        <f>C22*[1]Factors!D$7</f>
        <v>54.927929792479979</v>
      </c>
      <c r="G22" s="29">
        <f>(F22/1000)*Factors!$D$11*365</f>
        <v>12.068512065526654</v>
      </c>
      <c r="H22" s="29">
        <f>(F22/1000)*Factors!$D$10*365</f>
        <v>33.411149174696277</v>
      </c>
      <c r="I22" s="29">
        <f t="shared" si="0"/>
        <v>52.218512065526653</v>
      </c>
      <c r="J22" s="29">
        <f t="shared" si="1"/>
        <v>73.561149174696283</v>
      </c>
      <c r="K22" s="8"/>
      <c r="L22" s="3" t="s">
        <v>344</v>
      </c>
      <c r="M22" s="3" t="s">
        <v>72</v>
      </c>
      <c r="N22" s="3" t="s">
        <v>345</v>
      </c>
      <c r="O22" s="3">
        <v>2028</v>
      </c>
      <c r="P22" s="3" t="s">
        <v>235</v>
      </c>
      <c r="Q22" s="3" t="s">
        <v>130</v>
      </c>
      <c r="R22" s="3" t="s">
        <v>123</v>
      </c>
      <c r="S22" s="3" t="s">
        <v>87</v>
      </c>
      <c r="T22" s="3" t="s">
        <v>87</v>
      </c>
      <c r="U22" s="3" t="s">
        <v>87</v>
      </c>
      <c r="V22" s="5"/>
      <c r="W22" s="3">
        <v>690</v>
      </c>
      <c r="X22" s="3">
        <v>42</v>
      </c>
      <c r="Y22" s="3" t="s">
        <v>29</v>
      </c>
      <c r="Z22" s="3" t="s">
        <v>30</v>
      </c>
      <c r="AA22" s="3" t="s">
        <v>346</v>
      </c>
      <c r="AB22" s="3" t="s">
        <v>32</v>
      </c>
      <c r="AC22" s="3" t="s">
        <v>125</v>
      </c>
      <c r="AD22" s="1"/>
      <c r="AE22" s="1"/>
    </row>
    <row r="23" spans="1:31" ht="15.75" customHeight="1">
      <c r="A23" s="3">
        <v>20</v>
      </c>
      <c r="B23" s="3" t="s">
        <v>347</v>
      </c>
      <c r="C23" s="14">
        <v>2000</v>
      </c>
      <c r="D23" s="4">
        <f>(C23*Factors!$D$2*365)/10^6</f>
        <v>40.15</v>
      </c>
      <c r="E23" s="8">
        <f t="shared" si="2"/>
        <v>2.2998355728265456E-2</v>
      </c>
      <c r="F23" s="4">
        <f>C23*[1]Factors!D$9</f>
        <v>45.99671145653091</v>
      </c>
      <c r="G23" s="29">
        <f>(F23/1000)*Factors!$D$11*365</f>
        <v>10.106185856356271</v>
      </c>
      <c r="H23" s="29">
        <f>(F23/1000)*Factors!$D$10*365</f>
        <v>27.978534669442698</v>
      </c>
      <c r="I23" s="29">
        <f t="shared" si="0"/>
        <v>50.256185856356268</v>
      </c>
      <c r="J23" s="29">
        <f t="shared" si="1"/>
        <v>68.128534669442701</v>
      </c>
      <c r="K23" s="8"/>
      <c r="L23" s="3" t="s">
        <v>348</v>
      </c>
      <c r="M23" s="3" t="s">
        <v>72</v>
      </c>
      <c r="N23" s="3" t="s">
        <v>85</v>
      </c>
      <c r="O23" s="3" t="s">
        <v>36</v>
      </c>
      <c r="P23" s="3" t="s">
        <v>123</v>
      </c>
      <c r="Q23" s="3" t="s">
        <v>123</v>
      </c>
      <c r="R23" s="3" t="s">
        <v>123</v>
      </c>
      <c r="S23" s="3" t="s">
        <v>87</v>
      </c>
      <c r="T23" s="3" t="s">
        <v>87</v>
      </c>
      <c r="U23" s="3" t="s">
        <v>87</v>
      </c>
      <c r="V23" s="5"/>
      <c r="W23" s="5"/>
      <c r="X23" s="5"/>
      <c r="Y23" s="3" t="s">
        <v>39</v>
      </c>
      <c r="Z23" s="5"/>
      <c r="AA23" s="5"/>
      <c r="AB23" s="3" t="s">
        <v>41</v>
      </c>
      <c r="AC23" s="5"/>
      <c r="AD23" s="1"/>
      <c r="AE23" s="1"/>
    </row>
    <row r="24" spans="1:31" ht="15.75" customHeight="1">
      <c r="A24" s="3">
        <v>21</v>
      </c>
      <c r="B24" s="3" t="s">
        <v>349</v>
      </c>
      <c r="C24" s="14">
        <v>2000</v>
      </c>
      <c r="D24" s="4">
        <f>(C24*Factors!$D$2*365)/10^6</f>
        <v>40.15</v>
      </c>
      <c r="E24" s="8">
        <f t="shared" si="2"/>
        <v>2.2998355728265456E-2</v>
      </c>
      <c r="F24" s="4">
        <f>C24*[1]Factors!D$9</f>
        <v>45.99671145653091</v>
      </c>
      <c r="G24" s="29">
        <f>(F24/1000)*Factors!$D$11*365</f>
        <v>10.106185856356271</v>
      </c>
      <c r="H24" s="29">
        <f>(F24/1000)*Factors!$D$10*365</f>
        <v>27.978534669442698</v>
      </c>
      <c r="I24" s="29">
        <f t="shared" si="0"/>
        <v>50.256185856356268</v>
      </c>
      <c r="J24" s="29">
        <f t="shared" si="1"/>
        <v>68.128534669442701</v>
      </c>
      <c r="K24" s="8"/>
      <c r="L24" s="3" t="s">
        <v>348</v>
      </c>
      <c r="M24" s="3" t="s">
        <v>72</v>
      </c>
      <c r="N24" s="3" t="s">
        <v>85</v>
      </c>
      <c r="O24" s="3" t="s">
        <v>36</v>
      </c>
      <c r="P24" s="3" t="s">
        <v>123</v>
      </c>
      <c r="Q24" s="3" t="s">
        <v>123</v>
      </c>
      <c r="R24" s="3" t="s">
        <v>123</v>
      </c>
      <c r="S24" s="3" t="s">
        <v>87</v>
      </c>
      <c r="T24" s="3" t="s">
        <v>87</v>
      </c>
      <c r="U24" s="3" t="s">
        <v>87</v>
      </c>
      <c r="V24" s="5"/>
      <c r="W24" s="5"/>
      <c r="X24" s="5"/>
      <c r="Y24" s="3" t="s">
        <v>39</v>
      </c>
      <c r="Z24" s="5"/>
      <c r="AA24" s="5"/>
      <c r="AB24" s="3" t="s">
        <v>41</v>
      </c>
      <c r="AC24" s="5"/>
      <c r="AD24" s="1"/>
      <c r="AE24" s="1"/>
    </row>
    <row r="25" spans="1:31" ht="15.75" customHeight="1">
      <c r="A25" s="7">
        <v>22</v>
      </c>
      <c r="B25" s="7" t="s">
        <v>350</v>
      </c>
      <c r="C25" s="15">
        <v>2000</v>
      </c>
      <c r="D25" s="4">
        <f>(C25*Factors!$D$2*365)/10^6</f>
        <v>40.15</v>
      </c>
      <c r="E25" s="8">
        <f t="shared" si="2"/>
        <v>2.2998355728265456E-2</v>
      </c>
      <c r="F25" s="4">
        <f>C25*[1]Factors!D$9</f>
        <v>45.99671145653091</v>
      </c>
      <c r="G25" s="29">
        <f>(F25/1000)*Factors!$D$11*365</f>
        <v>10.106185856356271</v>
      </c>
      <c r="H25" s="29">
        <f>(F25/1000)*Factors!$D$10*365</f>
        <v>27.978534669442698</v>
      </c>
      <c r="I25" s="29">
        <f t="shared" si="0"/>
        <v>50.256185856356268</v>
      </c>
      <c r="J25" s="29">
        <f t="shared" si="1"/>
        <v>68.128534669442701</v>
      </c>
      <c r="K25" s="8"/>
      <c r="L25" s="7" t="s">
        <v>122</v>
      </c>
      <c r="M25" s="3" t="s">
        <v>72</v>
      </c>
      <c r="N25" s="7" t="s">
        <v>24</v>
      </c>
      <c r="O25" s="7">
        <v>2027</v>
      </c>
      <c r="P25" s="7" t="s">
        <v>351</v>
      </c>
      <c r="Q25" s="3" t="s">
        <v>123</v>
      </c>
      <c r="R25" s="3" t="s">
        <v>130</v>
      </c>
      <c r="S25" s="3" t="s">
        <v>87</v>
      </c>
      <c r="T25" s="3" t="s">
        <v>87</v>
      </c>
      <c r="U25" s="3" t="s">
        <v>87</v>
      </c>
      <c r="V25" s="6">
        <v>1207</v>
      </c>
      <c r="W25" s="7">
        <v>72</v>
      </c>
      <c r="X25" s="7">
        <v>42</v>
      </c>
      <c r="Y25" s="7" t="s">
        <v>29</v>
      </c>
      <c r="Z25" s="7" t="s">
        <v>30</v>
      </c>
      <c r="AA25" s="7" t="s">
        <v>352</v>
      </c>
      <c r="AB25" s="3" t="s">
        <v>32</v>
      </c>
      <c r="AC25" s="3" t="s">
        <v>125</v>
      </c>
      <c r="AD25" s="1"/>
      <c r="AE25" s="1"/>
    </row>
    <row r="26" spans="1:31" ht="15.75" customHeight="1">
      <c r="A26" s="3">
        <v>23</v>
      </c>
      <c r="B26" s="3" t="s">
        <v>353</v>
      </c>
      <c r="C26" s="14">
        <v>2000</v>
      </c>
      <c r="D26" s="4">
        <f>(C26*Factors!$D$2*365)/10^6</f>
        <v>40.15</v>
      </c>
      <c r="E26" s="8">
        <f t="shared" si="2"/>
        <v>2.7463964896239989E-2</v>
      </c>
      <c r="F26" s="4">
        <f>C26*[1]Factors!D$7</f>
        <v>54.927929792479979</v>
      </c>
      <c r="G26" s="29">
        <f>(F26/1000)*Factors!$D$11*365</f>
        <v>12.068512065526654</v>
      </c>
      <c r="H26" s="29">
        <f>(F26/1000)*Factors!$D$10*365</f>
        <v>33.411149174696277</v>
      </c>
      <c r="I26" s="29">
        <f t="shared" si="0"/>
        <v>52.218512065526653</v>
      </c>
      <c r="J26" s="29">
        <f t="shared" si="1"/>
        <v>73.561149174696283</v>
      </c>
      <c r="K26" s="8"/>
      <c r="L26" s="3" t="s">
        <v>265</v>
      </c>
      <c r="M26" s="3" t="s">
        <v>72</v>
      </c>
      <c r="N26" s="3" t="s">
        <v>85</v>
      </c>
      <c r="O26" s="3" t="s">
        <v>36</v>
      </c>
      <c r="P26" s="3" t="s">
        <v>130</v>
      </c>
      <c r="Q26" s="3" t="s">
        <v>130</v>
      </c>
      <c r="R26" s="3" t="s">
        <v>130</v>
      </c>
      <c r="S26" s="3" t="s">
        <v>87</v>
      </c>
      <c r="T26" s="3" t="s">
        <v>87</v>
      </c>
      <c r="U26" s="3" t="s">
        <v>87</v>
      </c>
      <c r="V26" s="5"/>
      <c r="W26" s="5"/>
      <c r="X26" s="5"/>
      <c r="Y26" s="3" t="s">
        <v>39</v>
      </c>
      <c r="Z26" s="3" t="s">
        <v>266</v>
      </c>
      <c r="AA26" s="5"/>
      <c r="AB26" s="3" t="s">
        <v>41</v>
      </c>
      <c r="AC26" s="5"/>
      <c r="AD26" s="1"/>
      <c r="AE26" s="1"/>
    </row>
    <row r="27" spans="1:31" ht="15.75" customHeight="1">
      <c r="A27" s="3">
        <v>24</v>
      </c>
      <c r="B27" s="3" t="s">
        <v>354</v>
      </c>
      <c r="C27" s="14">
        <v>2000</v>
      </c>
      <c r="D27" s="4">
        <f>(C27*Factors!$D$2*365)/10^6</f>
        <v>40.15</v>
      </c>
      <c r="E27" s="8">
        <f t="shared" si="2"/>
        <v>2.7463964896239989E-2</v>
      </c>
      <c r="F27" s="4">
        <f>C27*[1]Factors!D$7</f>
        <v>54.927929792479979</v>
      </c>
      <c r="G27" s="29">
        <f>(F27/1000)*Factors!$D$11*365</f>
        <v>12.068512065526654</v>
      </c>
      <c r="H27" s="29">
        <f>(F27/1000)*Factors!$D$10*365</f>
        <v>33.411149174696277</v>
      </c>
      <c r="I27" s="29">
        <f t="shared" si="0"/>
        <v>52.218512065526653</v>
      </c>
      <c r="J27" s="29">
        <f t="shared" si="1"/>
        <v>73.561149174696283</v>
      </c>
      <c r="K27" s="8"/>
      <c r="L27" s="3" t="s">
        <v>122</v>
      </c>
      <c r="M27" s="3" t="s">
        <v>72</v>
      </c>
      <c r="N27" s="3" t="s">
        <v>24</v>
      </c>
      <c r="O27" s="3">
        <v>2027</v>
      </c>
      <c r="P27" s="3" t="s">
        <v>130</v>
      </c>
      <c r="Q27" s="3" t="s">
        <v>130</v>
      </c>
      <c r="R27" s="3" t="s">
        <v>130</v>
      </c>
      <c r="S27" s="3" t="s">
        <v>87</v>
      </c>
      <c r="T27" s="3" t="s">
        <v>87</v>
      </c>
      <c r="U27" s="3" t="s">
        <v>87</v>
      </c>
      <c r="V27" s="5"/>
      <c r="W27" s="3">
        <v>34</v>
      </c>
      <c r="X27" s="3">
        <v>42</v>
      </c>
      <c r="Y27" s="3" t="s">
        <v>29</v>
      </c>
      <c r="Z27" s="3" t="s">
        <v>30</v>
      </c>
      <c r="AA27" s="3" t="s">
        <v>355</v>
      </c>
      <c r="AB27" s="3" t="s">
        <v>41</v>
      </c>
      <c r="AC27" s="3" t="s">
        <v>125</v>
      </c>
      <c r="AD27" s="1"/>
      <c r="AE27" s="1"/>
    </row>
    <row r="28" spans="1:31" ht="15.75" customHeight="1">
      <c r="A28" s="3">
        <v>25</v>
      </c>
      <c r="B28" s="3" t="s">
        <v>333</v>
      </c>
      <c r="C28" s="14">
        <v>1850</v>
      </c>
      <c r="D28" s="4">
        <f>(C28*Factors!$D$2*365)/10^6</f>
        <v>37.138750000000002</v>
      </c>
      <c r="E28" s="8">
        <f t="shared" si="2"/>
        <v>2.7463964896239989E-2</v>
      </c>
      <c r="F28" s="4">
        <f>C28*[1]Factors!D$7</f>
        <v>50.80833505804398</v>
      </c>
      <c r="G28" s="29">
        <f>(F28/1000)*Factors!$D$11*365</f>
        <v>11.163373660612157</v>
      </c>
      <c r="H28" s="29">
        <f>(F28/1000)*Factors!$D$10*365</f>
        <v>30.905312986594055</v>
      </c>
      <c r="I28" s="29">
        <f t="shared" si="0"/>
        <v>48.30212366061216</v>
      </c>
      <c r="J28" s="29">
        <f t="shared" si="1"/>
        <v>68.044062986594056</v>
      </c>
      <c r="K28" s="8"/>
      <c r="L28" s="3" t="s">
        <v>334</v>
      </c>
      <c r="M28" s="3" t="s">
        <v>72</v>
      </c>
      <c r="N28" s="3" t="s">
        <v>85</v>
      </c>
      <c r="O28" s="3" t="s">
        <v>36</v>
      </c>
      <c r="P28" s="3" t="s">
        <v>130</v>
      </c>
      <c r="Q28" s="3" t="s">
        <v>130</v>
      </c>
      <c r="R28" s="3" t="s">
        <v>130</v>
      </c>
      <c r="S28" s="3" t="s">
        <v>87</v>
      </c>
      <c r="T28" s="3" t="s">
        <v>87</v>
      </c>
      <c r="U28" s="3" t="s">
        <v>87</v>
      </c>
      <c r="V28" s="5"/>
      <c r="W28" s="5"/>
      <c r="X28" s="5"/>
      <c r="Y28" s="3" t="s">
        <v>39</v>
      </c>
      <c r="Z28" s="5"/>
      <c r="AA28" s="5"/>
      <c r="AB28" s="3" t="s">
        <v>41</v>
      </c>
      <c r="AC28" s="5"/>
      <c r="AD28" s="1"/>
      <c r="AE28" s="1"/>
    </row>
    <row r="29" spans="1:31" ht="15.75" customHeight="1">
      <c r="A29" s="3">
        <v>26</v>
      </c>
      <c r="B29" s="3" t="s">
        <v>330</v>
      </c>
      <c r="C29" s="14">
        <v>1800</v>
      </c>
      <c r="D29" s="4">
        <f>(C29*Factors!$D$2*365)/10^6</f>
        <v>36.134999999999998</v>
      </c>
      <c r="E29" s="8">
        <f t="shared" si="2"/>
        <v>2.2998355728265456E-2</v>
      </c>
      <c r="F29" s="4">
        <f>C29*[1]Factors!D$9</f>
        <v>41.39704031087782</v>
      </c>
      <c r="G29" s="29">
        <f>(F29/1000)*Factors!$D$11*365</f>
        <v>9.0955672707206432</v>
      </c>
      <c r="H29" s="29">
        <f>(F29/1000)*Factors!$D$10*365</f>
        <v>25.180681202498423</v>
      </c>
      <c r="I29" s="29">
        <f t="shared" si="0"/>
        <v>45.230567270720641</v>
      </c>
      <c r="J29" s="29">
        <f t="shared" si="1"/>
        <v>61.315681202498425</v>
      </c>
      <c r="K29" s="8"/>
      <c r="L29" s="3" t="s">
        <v>331</v>
      </c>
      <c r="M29" s="3" t="s">
        <v>72</v>
      </c>
      <c r="N29" s="3" t="s">
        <v>59</v>
      </c>
      <c r="O29" s="3">
        <v>2025</v>
      </c>
      <c r="P29" s="3" t="s">
        <v>123</v>
      </c>
      <c r="Q29" s="3" t="s">
        <v>123</v>
      </c>
      <c r="R29" s="3" t="s">
        <v>123</v>
      </c>
      <c r="S29" s="3" t="s">
        <v>87</v>
      </c>
      <c r="T29" s="3" t="s">
        <v>87</v>
      </c>
      <c r="U29" s="3" t="s">
        <v>87</v>
      </c>
      <c r="V29" s="5"/>
      <c r="W29" s="3">
        <v>174</v>
      </c>
      <c r="X29" s="3" t="s">
        <v>332</v>
      </c>
      <c r="Y29" s="3" t="s">
        <v>39</v>
      </c>
      <c r="Z29" s="5"/>
      <c r="AA29" s="5"/>
      <c r="AB29" s="3" t="s">
        <v>41</v>
      </c>
      <c r="AC29" s="3" t="s">
        <v>125</v>
      </c>
      <c r="AD29" s="1"/>
      <c r="AE29" s="1"/>
    </row>
    <row r="30" spans="1:31" ht="13.5">
      <c r="A30" s="3">
        <v>27</v>
      </c>
      <c r="B30" s="3" t="s">
        <v>326</v>
      </c>
      <c r="C30" s="14">
        <v>1750</v>
      </c>
      <c r="D30" s="4">
        <f>(C30*Factors!$D$2*365)/10^6</f>
        <v>35.131250000000001</v>
      </c>
      <c r="E30" s="8">
        <f t="shared" si="2"/>
        <v>2.2998355728265456E-2</v>
      </c>
      <c r="F30" s="4">
        <f>C30*[1]Factors!D$9</f>
        <v>40.247122524464551</v>
      </c>
      <c r="G30" s="29">
        <f>(F30/1000)*Factors!$D$11*365</f>
        <v>8.8429126243117384</v>
      </c>
      <c r="H30" s="29">
        <f>(F30/1000)*Factors!$D$10*365</f>
        <v>24.481217835762365</v>
      </c>
      <c r="I30" s="29">
        <f t="shared" si="0"/>
        <v>43.974162624311738</v>
      </c>
      <c r="J30" s="29">
        <f t="shared" si="1"/>
        <v>59.612467835762367</v>
      </c>
      <c r="K30" s="8"/>
      <c r="L30" s="3" t="s">
        <v>327</v>
      </c>
      <c r="M30" s="3" t="s">
        <v>72</v>
      </c>
      <c r="N30" s="3" t="s">
        <v>24</v>
      </c>
      <c r="O30" s="3">
        <v>2027</v>
      </c>
      <c r="P30" s="3" t="s">
        <v>123</v>
      </c>
      <c r="Q30" s="3" t="s">
        <v>123</v>
      </c>
      <c r="R30" s="3" t="s">
        <v>123</v>
      </c>
      <c r="S30" s="3" t="s">
        <v>87</v>
      </c>
      <c r="T30" s="3" t="s">
        <v>87</v>
      </c>
      <c r="U30" s="3" t="s">
        <v>87</v>
      </c>
      <c r="V30" s="5"/>
      <c r="W30" s="3">
        <v>170</v>
      </c>
      <c r="X30" s="3">
        <v>36</v>
      </c>
      <c r="Y30" s="3" t="s">
        <v>39</v>
      </c>
      <c r="Z30" s="5"/>
      <c r="AA30" s="5"/>
      <c r="AB30" s="3" t="s">
        <v>41</v>
      </c>
      <c r="AC30" s="5"/>
      <c r="AD30" s="1"/>
      <c r="AE30" s="1"/>
    </row>
    <row r="31" spans="1:31" ht="13.5">
      <c r="A31" s="3">
        <v>28</v>
      </c>
      <c r="B31" s="3" t="s">
        <v>328</v>
      </c>
      <c r="C31" s="14">
        <v>1750</v>
      </c>
      <c r="D31" s="4">
        <f>(C31*Factors!$D$2*365)/10^6</f>
        <v>35.131250000000001</v>
      </c>
      <c r="E31" s="8">
        <f t="shared" si="2"/>
        <v>2.7463964896239989E-2</v>
      </c>
      <c r="F31" s="4">
        <f>C31*[1]Factors!D$7</f>
        <v>48.061938568419983</v>
      </c>
      <c r="G31" s="29">
        <f>(F31/1000)*Factors!$D$11*365</f>
        <v>10.559948057335824</v>
      </c>
      <c r="H31" s="29">
        <f>(F31/1000)*Factors!$D$10*365</f>
        <v>29.234755527859242</v>
      </c>
      <c r="I31" s="29">
        <f t="shared" si="0"/>
        <v>45.691198057335825</v>
      </c>
      <c r="J31" s="29">
        <f t="shared" si="1"/>
        <v>64.366005527859244</v>
      </c>
      <c r="K31" s="8"/>
      <c r="L31" s="3" t="s">
        <v>329</v>
      </c>
      <c r="M31" s="3" t="s">
        <v>72</v>
      </c>
      <c r="N31" s="3" t="s">
        <v>24</v>
      </c>
      <c r="O31" s="3">
        <v>2027</v>
      </c>
      <c r="P31" s="3" t="s">
        <v>130</v>
      </c>
      <c r="Q31" s="3" t="s">
        <v>130</v>
      </c>
      <c r="R31" s="3" t="s">
        <v>130</v>
      </c>
      <c r="S31" s="3" t="s">
        <v>87</v>
      </c>
      <c r="T31" s="3" t="s">
        <v>87</v>
      </c>
      <c r="U31" s="3" t="s">
        <v>87</v>
      </c>
      <c r="V31" s="5"/>
      <c r="W31" s="3">
        <v>160</v>
      </c>
      <c r="X31" s="3">
        <v>36</v>
      </c>
      <c r="Y31" s="3" t="s">
        <v>39</v>
      </c>
      <c r="Z31" s="3" t="s">
        <v>266</v>
      </c>
      <c r="AA31" s="5"/>
      <c r="AB31" s="3" t="s">
        <v>41</v>
      </c>
      <c r="AC31" s="5"/>
      <c r="AD31" s="1"/>
      <c r="AE31" s="1"/>
    </row>
    <row r="32" spans="1:31" ht="13.5">
      <c r="A32" s="3">
        <v>29</v>
      </c>
      <c r="B32" s="3" t="s">
        <v>324</v>
      </c>
      <c r="C32" s="14">
        <v>1700</v>
      </c>
      <c r="D32" s="4">
        <f>(C32*Factors!$D$2*365)/10^6</f>
        <v>34.127499999999998</v>
      </c>
      <c r="E32" s="8">
        <f t="shared" si="2"/>
        <v>2.2998355728265456E-2</v>
      </c>
      <c r="F32" s="4">
        <f>C32*[1]Factors!D$9</f>
        <v>39.097204738051275</v>
      </c>
      <c r="G32" s="29">
        <f>(F32/1000)*Factors!$D$11*365</f>
        <v>8.5902579779028301</v>
      </c>
      <c r="H32" s="29">
        <f>(F32/1000)*Factors!$D$10*365</f>
        <v>23.781754469026293</v>
      </c>
      <c r="I32" s="29">
        <f t="shared" si="0"/>
        <v>42.717757977902828</v>
      </c>
      <c r="J32" s="29">
        <f t="shared" si="1"/>
        <v>57.909254469026294</v>
      </c>
      <c r="K32" s="8"/>
      <c r="L32" s="3" t="s">
        <v>325</v>
      </c>
      <c r="M32" s="3" t="s">
        <v>72</v>
      </c>
      <c r="N32" s="3" t="s">
        <v>73</v>
      </c>
      <c r="O32" s="3">
        <v>2025</v>
      </c>
      <c r="P32" s="3" t="s">
        <v>123</v>
      </c>
      <c r="Q32" s="3" t="s">
        <v>123</v>
      </c>
      <c r="R32" s="3" t="s">
        <v>123</v>
      </c>
      <c r="S32" s="3" t="s">
        <v>87</v>
      </c>
      <c r="T32" s="3" t="s">
        <v>87</v>
      </c>
      <c r="U32" s="3" t="s">
        <v>87</v>
      </c>
      <c r="V32" s="5"/>
      <c r="W32" s="5"/>
      <c r="X32" s="5"/>
      <c r="Y32" s="3" t="s">
        <v>39</v>
      </c>
      <c r="Z32" s="5"/>
      <c r="AA32" s="5"/>
      <c r="AB32" s="3" t="s">
        <v>41</v>
      </c>
      <c r="AC32" s="5"/>
      <c r="AD32" s="1"/>
      <c r="AE32" s="1"/>
    </row>
    <row r="33" spans="1:31" ht="13.5">
      <c r="A33" s="3">
        <v>30</v>
      </c>
      <c r="B33" s="3" t="s">
        <v>319</v>
      </c>
      <c r="C33" s="14">
        <v>1600</v>
      </c>
      <c r="D33" s="4">
        <f>(C33*Factors!$D$2*365)/10^6</f>
        <v>32.119999999999997</v>
      </c>
      <c r="E33" s="8">
        <f t="shared" si="2"/>
        <v>2.2998355728265456E-2</v>
      </c>
      <c r="F33" s="4">
        <f>C33*[1]Factors!D$9</f>
        <v>36.79736916522473</v>
      </c>
      <c r="G33" s="29">
        <f>(F33/1000)*Factors!$D$11*365</f>
        <v>8.0849486850850187</v>
      </c>
      <c r="H33" s="29">
        <f>(F33/1000)*Factors!$D$10*365</f>
        <v>22.382827735554159</v>
      </c>
      <c r="I33" s="29">
        <f t="shared" si="0"/>
        <v>40.204948685085014</v>
      </c>
      <c r="J33" s="29">
        <f t="shared" si="1"/>
        <v>54.502827735554156</v>
      </c>
      <c r="K33" s="8"/>
      <c r="L33" s="3" t="s">
        <v>110</v>
      </c>
      <c r="M33" s="3" t="s">
        <v>35</v>
      </c>
      <c r="N33" s="3" t="s">
        <v>77</v>
      </c>
      <c r="O33" s="3">
        <v>2027</v>
      </c>
      <c r="P33" s="3" t="s">
        <v>320</v>
      </c>
      <c r="Q33" s="10" t="s">
        <v>119</v>
      </c>
      <c r="R33" s="10" t="s">
        <v>112</v>
      </c>
      <c r="S33" s="10" t="s">
        <v>321</v>
      </c>
      <c r="T33" s="3" t="s">
        <v>48</v>
      </c>
      <c r="U33" s="3" t="s">
        <v>87</v>
      </c>
      <c r="V33" s="5"/>
      <c r="W33" s="3">
        <v>55</v>
      </c>
      <c r="X33" s="3">
        <v>42</v>
      </c>
      <c r="Y33" s="3" t="s">
        <v>29</v>
      </c>
      <c r="Z33" s="3" t="s">
        <v>30</v>
      </c>
      <c r="AA33" s="3" t="s">
        <v>322</v>
      </c>
      <c r="AB33" s="3" t="s">
        <v>32</v>
      </c>
      <c r="AC33" s="3" t="s">
        <v>323</v>
      </c>
      <c r="AD33" s="1"/>
      <c r="AE33" s="1"/>
    </row>
    <row r="34" spans="1:31" ht="13.5">
      <c r="A34" s="3">
        <v>31</v>
      </c>
      <c r="B34" s="3" t="s">
        <v>316</v>
      </c>
      <c r="C34" s="14">
        <v>1530</v>
      </c>
      <c r="D34" s="4">
        <f>(C34*Factors!$D$2*365)/10^6</f>
        <v>30.714749999999999</v>
      </c>
      <c r="E34" s="8">
        <f t="shared" si="2"/>
        <v>2.7463964896239989E-2</v>
      </c>
      <c r="F34" s="4">
        <f>C34*[1]Factors!D$7</f>
        <v>42.019866291247183</v>
      </c>
      <c r="G34" s="29">
        <f>(F34/1000)*Factors!$D$11*365</f>
        <v>9.2324117301278896</v>
      </c>
      <c r="H34" s="29">
        <f>(F34/1000)*Factors!$D$10*365</f>
        <v>25.559529118642647</v>
      </c>
      <c r="I34" s="29">
        <f t="shared" si="0"/>
        <v>39.947161730127888</v>
      </c>
      <c r="J34" s="29">
        <f t="shared" si="1"/>
        <v>56.274279118642646</v>
      </c>
      <c r="K34" s="8"/>
      <c r="L34" s="3" t="s">
        <v>317</v>
      </c>
      <c r="M34" s="3" t="s">
        <v>35</v>
      </c>
      <c r="N34" s="3" t="s">
        <v>52</v>
      </c>
      <c r="O34" s="3">
        <v>2024</v>
      </c>
      <c r="P34" s="3" t="s">
        <v>130</v>
      </c>
      <c r="Q34" s="3" t="s">
        <v>130</v>
      </c>
      <c r="R34" s="3" t="s">
        <v>130</v>
      </c>
      <c r="S34" s="3" t="s">
        <v>87</v>
      </c>
      <c r="T34" s="3" t="s">
        <v>87</v>
      </c>
      <c r="U34" s="3" t="s">
        <v>87</v>
      </c>
      <c r="V34" s="5"/>
      <c r="W34" s="3">
        <v>21</v>
      </c>
      <c r="X34" s="3">
        <v>42</v>
      </c>
      <c r="Y34" s="3" t="s">
        <v>29</v>
      </c>
      <c r="Z34" s="3" t="s">
        <v>30</v>
      </c>
      <c r="AA34" s="3" t="s">
        <v>318</v>
      </c>
      <c r="AB34" s="3" t="s">
        <v>41</v>
      </c>
      <c r="AC34" s="3" t="s">
        <v>125</v>
      </c>
      <c r="AD34" s="1"/>
      <c r="AE34" s="1"/>
    </row>
    <row r="35" spans="1:31" ht="13.5">
      <c r="A35" s="3">
        <v>32</v>
      </c>
      <c r="B35" s="3" t="s">
        <v>311</v>
      </c>
      <c r="C35" s="14">
        <v>1500</v>
      </c>
      <c r="D35" s="4">
        <f>(C35*Factors!$D$2*365)/10^6</f>
        <v>30.112500000000001</v>
      </c>
      <c r="E35" s="8">
        <f t="shared" si="2"/>
        <v>2.7463964896239992E-2</v>
      </c>
      <c r="F35" s="4">
        <f>C35*[1]Factors!D$7</f>
        <v>41.195947344359986</v>
      </c>
      <c r="G35" s="29">
        <f>(F35/1000)*Factors!$D$11*365</f>
        <v>9.0513840491449926</v>
      </c>
      <c r="H35" s="29">
        <f>(F35/1000)*Factors!$D$10*365</f>
        <v>25.058361881022211</v>
      </c>
      <c r="I35" s="29">
        <f t="shared" si="0"/>
        <v>39.163884049144997</v>
      </c>
      <c r="J35" s="29">
        <f t="shared" si="1"/>
        <v>55.170861881022212</v>
      </c>
      <c r="K35" s="8"/>
      <c r="L35" s="3" t="s">
        <v>283</v>
      </c>
      <c r="M35" s="3" t="s">
        <v>72</v>
      </c>
      <c r="N35" s="3" t="s">
        <v>24</v>
      </c>
      <c r="O35" s="3">
        <v>2026</v>
      </c>
      <c r="P35" s="3" t="s">
        <v>130</v>
      </c>
      <c r="Q35" s="3" t="s">
        <v>130</v>
      </c>
      <c r="R35" s="3" t="s">
        <v>130</v>
      </c>
      <c r="S35" s="3" t="s">
        <v>87</v>
      </c>
      <c r="T35" s="3" t="s">
        <v>87</v>
      </c>
      <c r="U35" s="3" t="s">
        <v>87</v>
      </c>
      <c r="V35" s="6">
        <v>2700</v>
      </c>
      <c r="W35" s="3">
        <v>325</v>
      </c>
      <c r="X35" s="3">
        <v>42</v>
      </c>
      <c r="Y35" s="3" t="s">
        <v>39</v>
      </c>
      <c r="Z35" s="3" t="s">
        <v>266</v>
      </c>
      <c r="AA35" s="5"/>
      <c r="AB35" s="3" t="s">
        <v>41</v>
      </c>
      <c r="AC35" s="5"/>
      <c r="AD35" s="1"/>
      <c r="AE35" s="1"/>
    </row>
    <row r="36" spans="1:31" ht="13.5">
      <c r="A36" s="3">
        <v>33</v>
      </c>
      <c r="B36" s="3" t="s">
        <v>312</v>
      </c>
      <c r="C36" s="14">
        <v>1500</v>
      </c>
      <c r="D36" s="4">
        <f>(C36*Factors!$D$2*365)/10^6</f>
        <v>30.112500000000001</v>
      </c>
      <c r="E36" s="8">
        <f t="shared" si="2"/>
        <v>2.7463964896239992E-2</v>
      </c>
      <c r="F36" s="4">
        <f>C36*[1]Factors!D$7</f>
        <v>41.195947344359986</v>
      </c>
      <c r="G36" s="29">
        <f>(F36/1000)*Factors!$D$11*365</f>
        <v>9.0513840491449926</v>
      </c>
      <c r="H36" s="29">
        <f>(F36/1000)*Factors!$D$10*365</f>
        <v>25.058361881022211</v>
      </c>
      <c r="I36" s="29">
        <f t="shared" ref="I36:I67" si="3">D36+G36</f>
        <v>39.163884049144997</v>
      </c>
      <c r="J36" s="29">
        <f t="shared" ref="J36:J67" si="4">D36+H36</f>
        <v>55.170861881022212</v>
      </c>
      <c r="K36" s="8" t="s">
        <v>32</v>
      </c>
      <c r="L36" s="3" t="s">
        <v>283</v>
      </c>
      <c r="M36" s="3" t="s">
        <v>72</v>
      </c>
      <c r="N36" s="3" t="s">
        <v>73</v>
      </c>
      <c r="O36" s="5"/>
      <c r="P36" s="3" t="s">
        <v>130</v>
      </c>
      <c r="Q36" s="3" t="s">
        <v>130</v>
      </c>
      <c r="R36" s="3" t="s">
        <v>130</v>
      </c>
      <c r="S36" s="3" t="s">
        <v>87</v>
      </c>
      <c r="T36" s="3" t="s">
        <v>87</v>
      </c>
      <c r="U36" s="3" t="s">
        <v>87</v>
      </c>
      <c r="V36" s="5"/>
      <c r="W36" s="5"/>
      <c r="X36" s="5"/>
      <c r="Y36" s="5"/>
      <c r="Z36" s="5"/>
      <c r="AA36" s="5"/>
      <c r="AB36" s="5"/>
      <c r="AC36" s="5"/>
      <c r="AD36" s="1"/>
      <c r="AE36" s="1"/>
    </row>
    <row r="37" spans="1:31" ht="13.5">
      <c r="A37" s="3">
        <v>34</v>
      </c>
      <c r="B37" s="3" t="s">
        <v>313</v>
      </c>
      <c r="C37" s="14">
        <v>1500</v>
      </c>
      <c r="D37" s="4">
        <f>(C37*Factors!$D$2*365)/10^6</f>
        <v>30.112500000000001</v>
      </c>
      <c r="E37" s="8">
        <f t="shared" si="2"/>
        <v>2.7463964896239992E-2</v>
      </c>
      <c r="F37" s="4">
        <f>C37*[1]Factors!D$7</f>
        <v>41.195947344359986</v>
      </c>
      <c r="G37" s="29">
        <f>(F37/1000)*Factors!$D$11*365</f>
        <v>9.0513840491449926</v>
      </c>
      <c r="H37" s="29">
        <f>(F37/1000)*Factors!$D$10*365</f>
        <v>25.058361881022211</v>
      </c>
      <c r="I37" s="29">
        <f t="shared" si="3"/>
        <v>39.163884049144997</v>
      </c>
      <c r="J37" s="29">
        <f t="shared" si="4"/>
        <v>55.170861881022212</v>
      </c>
      <c r="K37" s="8"/>
      <c r="L37" s="3" t="s">
        <v>314</v>
      </c>
      <c r="M37" s="3" t="s">
        <v>72</v>
      </c>
      <c r="N37" s="3" t="s">
        <v>24</v>
      </c>
      <c r="O37" s="3">
        <v>2027</v>
      </c>
      <c r="P37" s="3" t="s">
        <v>130</v>
      </c>
      <c r="Q37" s="3" t="s">
        <v>130</v>
      </c>
      <c r="R37" s="3" t="s">
        <v>130</v>
      </c>
      <c r="S37" s="3" t="s">
        <v>87</v>
      </c>
      <c r="T37" s="3" t="s">
        <v>87</v>
      </c>
      <c r="U37" s="3" t="s">
        <v>87</v>
      </c>
      <c r="V37" s="6">
        <v>1700</v>
      </c>
      <c r="W37" s="3">
        <v>216</v>
      </c>
      <c r="X37" s="3" t="s">
        <v>315</v>
      </c>
      <c r="Y37" s="3" t="s">
        <v>39</v>
      </c>
      <c r="Z37" s="3" t="s">
        <v>266</v>
      </c>
      <c r="AA37" s="5"/>
      <c r="AB37" s="3" t="s">
        <v>41</v>
      </c>
      <c r="AC37" s="3" t="s">
        <v>195</v>
      </c>
      <c r="AD37" s="1"/>
      <c r="AE37" s="1"/>
    </row>
    <row r="38" spans="1:31" ht="13.5">
      <c r="A38" s="3">
        <v>35</v>
      </c>
      <c r="B38" s="3" t="s">
        <v>310</v>
      </c>
      <c r="C38" s="14">
        <v>1400</v>
      </c>
      <c r="D38" s="4">
        <f>(C38*Factors!$D$2*365)/10^6</f>
        <v>28.105</v>
      </c>
      <c r="E38" s="8">
        <f t="shared" si="2"/>
        <v>2.2998355728265456E-2</v>
      </c>
      <c r="F38" s="4">
        <f>C38*[1]Factors!D$9</f>
        <v>32.197698019571639</v>
      </c>
      <c r="G38" s="29">
        <f>(F38/1000)*Factors!$D$11*365</f>
        <v>7.0743300994493898</v>
      </c>
      <c r="H38" s="29">
        <f>(F38/1000)*Factors!$D$10*365</f>
        <v>19.584974268609891</v>
      </c>
      <c r="I38" s="29">
        <f t="shared" si="3"/>
        <v>35.179330099449388</v>
      </c>
      <c r="J38" s="29">
        <f t="shared" si="4"/>
        <v>47.689974268609888</v>
      </c>
      <c r="K38" s="8"/>
      <c r="L38" s="3" t="s">
        <v>197</v>
      </c>
      <c r="M38" s="3" t="s">
        <v>35</v>
      </c>
      <c r="N38" s="3" t="s">
        <v>24</v>
      </c>
      <c r="O38" s="3">
        <v>2025</v>
      </c>
      <c r="P38" s="3" t="s">
        <v>123</v>
      </c>
      <c r="Q38" s="3" t="s">
        <v>123</v>
      </c>
      <c r="R38" s="3" t="s">
        <v>123</v>
      </c>
      <c r="S38" s="3" t="s">
        <v>87</v>
      </c>
      <c r="T38" s="3" t="s">
        <v>87</v>
      </c>
      <c r="U38" s="3" t="s">
        <v>87</v>
      </c>
      <c r="V38" s="5"/>
      <c r="W38" s="3">
        <v>39</v>
      </c>
      <c r="X38" s="5"/>
      <c r="Y38" s="3" t="s">
        <v>39</v>
      </c>
      <c r="Z38" s="5"/>
      <c r="AA38" s="5"/>
      <c r="AB38" s="3" t="s">
        <v>41</v>
      </c>
      <c r="AC38" s="3" t="s">
        <v>125</v>
      </c>
      <c r="AD38" s="1"/>
      <c r="AE38" s="1"/>
    </row>
    <row r="39" spans="1:31" ht="13.5">
      <c r="A39" s="3">
        <v>36</v>
      </c>
      <c r="B39" s="3" t="s">
        <v>307</v>
      </c>
      <c r="C39" s="14">
        <v>1362</v>
      </c>
      <c r="D39" s="4">
        <f>(C39*Factors!$D$2*365)/10^6</f>
        <v>27.34215</v>
      </c>
      <c r="E39" s="8">
        <f t="shared" si="2"/>
        <v>2.2998355728265456E-2</v>
      </c>
      <c r="F39" s="4">
        <f>C39*[1]Factors!D$9</f>
        <v>31.323760501897553</v>
      </c>
      <c r="G39" s="29">
        <f>(F39/1000)*Factors!$D$11*365</f>
        <v>6.8823125681786204</v>
      </c>
      <c r="H39" s="29">
        <f>(F39/1000)*Factors!$D$10*365</f>
        <v>19.053382109890475</v>
      </c>
      <c r="I39" s="29">
        <f t="shared" si="3"/>
        <v>34.224462568178623</v>
      </c>
      <c r="J39" s="29">
        <f t="shared" si="4"/>
        <v>46.395532109890475</v>
      </c>
      <c r="K39" s="8"/>
      <c r="L39" s="3" t="s">
        <v>308</v>
      </c>
      <c r="M39" s="3" t="s">
        <v>206</v>
      </c>
      <c r="N39" s="3" t="s">
        <v>45</v>
      </c>
      <c r="O39" s="3" t="s">
        <v>36</v>
      </c>
      <c r="P39" s="3" t="s">
        <v>123</v>
      </c>
      <c r="Q39" s="3" t="s">
        <v>123</v>
      </c>
      <c r="R39" s="3" t="s">
        <v>123</v>
      </c>
      <c r="S39" s="3" t="s">
        <v>87</v>
      </c>
      <c r="T39" s="3" t="s">
        <v>87</v>
      </c>
      <c r="U39" s="3" t="s">
        <v>87</v>
      </c>
      <c r="V39" s="6">
        <v>202</v>
      </c>
      <c r="W39" s="5"/>
      <c r="X39" s="5"/>
      <c r="Y39" s="3" t="s">
        <v>29</v>
      </c>
      <c r="Z39" s="3" t="s">
        <v>30</v>
      </c>
      <c r="AA39" s="3" t="s">
        <v>309</v>
      </c>
      <c r="AB39" s="3" t="s">
        <v>41</v>
      </c>
      <c r="AC39" s="3" t="s">
        <v>125</v>
      </c>
      <c r="AD39" s="1"/>
      <c r="AE39" s="1"/>
    </row>
    <row r="40" spans="1:31" ht="13.5">
      <c r="A40" s="3">
        <v>37</v>
      </c>
      <c r="B40" s="3" t="s">
        <v>306</v>
      </c>
      <c r="C40" s="14">
        <v>1300</v>
      </c>
      <c r="D40" s="4">
        <f>(C40*Factors!$D$2*365)/10^6</f>
        <v>26.0975</v>
      </c>
      <c r="E40" s="8">
        <f t="shared" si="2"/>
        <v>2.2998355728265456E-2</v>
      </c>
      <c r="F40" s="4">
        <f>C40*[1]Factors!D$9</f>
        <v>29.897862446745094</v>
      </c>
      <c r="G40" s="29">
        <f>(F40/1000)*Factors!$D$11*365</f>
        <v>6.5690208066315758</v>
      </c>
      <c r="H40" s="29">
        <f>(F40/1000)*Factors!$D$10*365</f>
        <v>18.186047535137753</v>
      </c>
      <c r="I40" s="29">
        <f t="shared" si="3"/>
        <v>32.666520806631574</v>
      </c>
      <c r="J40" s="29">
        <f t="shared" si="4"/>
        <v>44.283547535137757</v>
      </c>
      <c r="K40" s="8"/>
      <c r="L40" s="7" t="s">
        <v>280</v>
      </c>
      <c r="M40" s="3" t="s">
        <v>72</v>
      </c>
      <c r="N40" s="3" t="s">
        <v>24</v>
      </c>
      <c r="O40" s="3">
        <v>2026</v>
      </c>
      <c r="P40" s="3" t="s">
        <v>123</v>
      </c>
      <c r="Q40" s="3" t="s">
        <v>123</v>
      </c>
      <c r="R40" s="3" t="s">
        <v>123</v>
      </c>
      <c r="S40" s="3" t="s">
        <v>87</v>
      </c>
      <c r="T40" s="3" t="s">
        <v>87</v>
      </c>
      <c r="U40" s="3" t="s">
        <v>87</v>
      </c>
      <c r="V40" s="6">
        <v>426</v>
      </c>
      <c r="W40" s="3">
        <v>31</v>
      </c>
      <c r="X40" s="3">
        <v>42</v>
      </c>
      <c r="Y40" s="3" t="s">
        <v>39</v>
      </c>
      <c r="Z40" s="3" t="s">
        <v>30</v>
      </c>
      <c r="AA40" s="3" t="s">
        <v>281</v>
      </c>
      <c r="AB40" s="3" t="s">
        <v>41</v>
      </c>
      <c r="AC40" s="3" t="s">
        <v>125</v>
      </c>
      <c r="AD40" s="1"/>
      <c r="AE40" s="1"/>
    </row>
    <row r="41" spans="1:31" ht="13.5">
      <c r="A41" s="3">
        <v>38</v>
      </c>
      <c r="B41" s="3" t="s">
        <v>297</v>
      </c>
      <c r="C41" s="14">
        <v>1200</v>
      </c>
      <c r="D41" s="4">
        <f>(C41*Factors!$D$2*365)/10^6</f>
        <v>24.09</v>
      </c>
      <c r="E41" s="8">
        <f t="shared" si="2"/>
        <v>2.2998355728265456E-2</v>
      </c>
      <c r="F41" s="4">
        <f>C41*[1]Factors!D$9</f>
        <v>27.598026873918549</v>
      </c>
      <c r="G41" s="29">
        <f>(F41/1000)*Factors!$D$11*365</f>
        <v>6.0637115138137636</v>
      </c>
      <c r="H41" s="29">
        <f>(F41/1000)*Factors!$D$10*365</f>
        <v>16.787120801665619</v>
      </c>
      <c r="I41" s="29">
        <f t="shared" si="3"/>
        <v>30.153711513813764</v>
      </c>
      <c r="J41" s="29">
        <f t="shared" si="4"/>
        <v>40.877120801665619</v>
      </c>
      <c r="K41" s="8"/>
      <c r="L41" s="3" t="s">
        <v>298</v>
      </c>
      <c r="M41" s="3" t="s">
        <v>72</v>
      </c>
      <c r="N41" s="3" t="s">
        <v>85</v>
      </c>
      <c r="O41" s="3" t="s">
        <v>36</v>
      </c>
      <c r="P41" s="3" t="s">
        <v>299</v>
      </c>
      <c r="Q41" s="3" t="s">
        <v>299</v>
      </c>
      <c r="R41" s="3" t="s">
        <v>299</v>
      </c>
      <c r="S41" s="3" t="s">
        <v>137</v>
      </c>
      <c r="T41" s="3" t="s">
        <v>137</v>
      </c>
      <c r="U41" s="3" t="s">
        <v>137</v>
      </c>
      <c r="V41" s="5"/>
      <c r="W41" s="5"/>
      <c r="X41" s="5"/>
      <c r="Y41" s="3" t="s">
        <v>29</v>
      </c>
      <c r="Z41" s="3" t="s">
        <v>30</v>
      </c>
      <c r="AA41" s="3" t="s">
        <v>300</v>
      </c>
      <c r="AB41" s="3" t="s">
        <v>41</v>
      </c>
      <c r="AC41" s="3" t="s">
        <v>125</v>
      </c>
      <c r="AD41" s="1"/>
      <c r="AE41" s="1"/>
    </row>
    <row r="42" spans="1:31" ht="13.5">
      <c r="A42" s="3">
        <v>39</v>
      </c>
      <c r="B42" s="3" t="s">
        <v>301</v>
      </c>
      <c r="C42" s="14">
        <v>1200</v>
      </c>
      <c r="D42" s="4">
        <f>(C42*Factors!$D$2*365)/10^6</f>
        <v>24.09</v>
      </c>
      <c r="E42" s="8">
        <f t="shared" si="2"/>
        <v>2.2998355728265456E-2</v>
      </c>
      <c r="F42" s="4">
        <f>C42*[1]Factors!D$9</f>
        <v>27.598026873918549</v>
      </c>
      <c r="G42" s="29">
        <f>(F42/1000)*Factors!$D$11*365</f>
        <v>6.0637115138137636</v>
      </c>
      <c r="H42" s="29">
        <f>(F42/1000)*Factors!$D$10*365</f>
        <v>16.787120801665619</v>
      </c>
      <c r="I42" s="29">
        <f t="shared" si="3"/>
        <v>30.153711513813764</v>
      </c>
      <c r="J42" s="29">
        <f t="shared" si="4"/>
        <v>40.877120801665619</v>
      </c>
      <c r="K42" s="8"/>
      <c r="L42" s="3" t="s">
        <v>302</v>
      </c>
      <c r="M42" s="3" t="s">
        <v>35</v>
      </c>
      <c r="N42" s="3" t="s">
        <v>303</v>
      </c>
      <c r="O42" s="3">
        <v>2028</v>
      </c>
      <c r="P42" s="3" t="s">
        <v>304</v>
      </c>
      <c r="Q42" s="3" t="s">
        <v>295</v>
      </c>
      <c r="R42" s="3" t="s">
        <v>113</v>
      </c>
      <c r="S42" s="3" t="s">
        <v>114</v>
      </c>
      <c r="T42" s="3" t="s">
        <v>87</v>
      </c>
      <c r="U42" s="3" t="s">
        <v>68</v>
      </c>
      <c r="V42" s="6">
        <v>3000</v>
      </c>
      <c r="W42" s="5"/>
      <c r="X42" s="5"/>
      <c r="Y42" s="3" t="s">
        <v>29</v>
      </c>
      <c r="Z42" s="3" t="s">
        <v>30</v>
      </c>
      <c r="AA42" s="3" t="s">
        <v>305</v>
      </c>
      <c r="AB42" s="3" t="s">
        <v>32</v>
      </c>
      <c r="AC42" s="3" t="s">
        <v>82</v>
      </c>
      <c r="AD42" s="1"/>
      <c r="AE42" s="1"/>
    </row>
    <row r="43" spans="1:31" ht="13.5">
      <c r="A43" s="7">
        <v>40</v>
      </c>
      <c r="B43" s="7" t="s">
        <v>290</v>
      </c>
      <c r="C43" s="15">
        <v>1100</v>
      </c>
      <c r="D43" s="4">
        <f>(C43*Factors!$D$2*365)/10^6</f>
        <v>22.0825</v>
      </c>
      <c r="E43" s="8">
        <f t="shared" si="2"/>
        <v>2.2998355728265456E-2</v>
      </c>
      <c r="F43" s="4">
        <f>C43*[1]Factors!D$9</f>
        <v>25.298191301092004</v>
      </c>
      <c r="G43" s="29">
        <f>(F43/1000)*Factors!$D$11*365</f>
        <v>5.5584022209959496</v>
      </c>
      <c r="H43" s="29">
        <f>(F43/1000)*Factors!$D$10*365</f>
        <v>15.388194068193485</v>
      </c>
      <c r="I43" s="29">
        <f t="shared" si="3"/>
        <v>27.640902220995947</v>
      </c>
      <c r="J43" s="29">
        <f t="shared" si="4"/>
        <v>37.470694068193481</v>
      </c>
      <c r="K43" s="8"/>
      <c r="L43" s="7" t="s">
        <v>202</v>
      </c>
      <c r="M43" s="7" t="s">
        <v>35</v>
      </c>
      <c r="N43" s="7" t="s">
        <v>59</v>
      </c>
      <c r="O43" s="7">
        <v>2025</v>
      </c>
      <c r="P43" s="7" t="s">
        <v>123</v>
      </c>
      <c r="Q43" s="3" t="s">
        <v>123</v>
      </c>
      <c r="R43" s="3" t="s">
        <v>123</v>
      </c>
      <c r="S43" s="3" t="s">
        <v>87</v>
      </c>
      <c r="T43" s="3" t="s">
        <v>87</v>
      </c>
      <c r="U43" s="3" t="s">
        <v>87</v>
      </c>
      <c r="V43" s="6">
        <v>262</v>
      </c>
      <c r="W43" s="3">
        <v>13</v>
      </c>
      <c r="X43" s="7">
        <v>36</v>
      </c>
      <c r="Y43" s="7" t="s">
        <v>29</v>
      </c>
      <c r="Z43" s="7" t="s">
        <v>30</v>
      </c>
      <c r="AA43" s="7" t="s">
        <v>291</v>
      </c>
      <c r="AB43" s="3" t="s">
        <v>41</v>
      </c>
      <c r="AC43" s="3" t="s">
        <v>125</v>
      </c>
      <c r="AD43" s="1"/>
      <c r="AE43" s="1"/>
    </row>
    <row r="44" spans="1:31" ht="13.5">
      <c r="A44" s="3">
        <v>41</v>
      </c>
      <c r="B44" s="3" t="s">
        <v>292</v>
      </c>
      <c r="C44" s="14">
        <v>1100</v>
      </c>
      <c r="D44" s="4">
        <f>(C44*Factors!$D$2*365)/10^6</f>
        <v>22.0825</v>
      </c>
      <c r="E44" s="8">
        <f t="shared" si="2"/>
        <v>2.2998355728265456E-2</v>
      </c>
      <c r="F44" s="4">
        <f>C44*[1]Factors!D$9</f>
        <v>25.298191301092004</v>
      </c>
      <c r="G44" s="29">
        <f>(F44/1000)*Factors!$D$11*365</f>
        <v>5.5584022209959496</v>
      </c>
      <c r="H44" s="29">
        <f>(F44/1000)*Factors!$D$10*365</f>
        <v>15.388194068193485</v>
      </c>
      <c r="I44" s="29">
        <f t="shared" si="3"/>
        <v>27.640902220995947</v>
      </c>
      <c r="J44" s="29">
        <f t="shared" si="4"/>
        <v>37.470694068193481</v>
      </c>
      <c r="K44" s="8"/>
      <c r="L44" s="3" t="s">
        <v>293</v>
      </c>
      <c r="M44" s="3" t="s">
        <v>35</v>
      </c>
      <c r="N44" s="3" t="s">
        <v>59</v>
      </c>
      <c r="O44" s="3">
        <v>2025</v>
      </c>
      <c r="P44" s="3" t="s">
        <v>294</v>
      </c>
      <c r="Q44" s="3" t="s">
        <v>295</v>
      </c>
      <c r="R44" s="3" t="s">
        <v>123</v>
      </c>
      <c r="S44" s="3" t="s">
        <v>87</v>
      </c>
      <c r="T44" s="3" t="s">
        <v>87</v>
      </c>
      <c r="U44" s="3" t="s">
        <v>87</v>
      </c>
      <c r="V44" s="6">
        <v>672</v>
      </c>
      <c r="W44" s="5"/>
      <c r="X44" s="5"/>
      <c r="Y44" s="3" t="s">
        <v>29</v>
      </c>
      <c r="Z44" s="3" t="s">
        <v>30</v>
      </c>
      <c r="AA44" s="3" t="s">
        <v>296</v>
      </c>
      <c r="AB44" s="3" t="s">
        <v>32</v>
      </c>
      <c r="AC44" s="3" t="s">
        <v>125</v>
      </c>
      <c r="AD44" s="1"/>
      <c r="AE44" s="1"/>
    </row>
    <row r="45" spans="1:31" ht="13.5">
      <c r="A45" s="3">
        <v>42</v>
      </c>
      <c r="B45" s="3" t="s">
        <v>287</v>
      </c>
      <c r="C45" s="14">
        <v>1079</v>
      </c>
      <c r="D45" s="4">
        <f>(C45*Factors!$D$2*365)/10^6</f>
        <v>21.660924999999999</v>
      </c>
      <c r="E45" s="8">
        <f t="shared" si="2"/>
        <v>2.2998355728265456E-2</v>
      </c>
      <c r="F45" s="4">
        <f>C45*[1]Factors!D$9</f>
        <v>24.815225830798429</v>
      </c>
      <c r="G45" s="29">
        <f>(F45/1000)*Factors!$D$11*365</f>
        <v>5.4522872695042093</v>
      </c>
      <c r="H45" s="29">
        <f>(F45/1000)*Factors!$D$10*365</f>
        <v>15.094419454164337</v>
      </c>
      <c r="I45" s="29">
        <f t="shared" si="3"/>
        <v>27.11321226950421</v>
      </c>
      <c r="J45" s="29">
        <f t="shared" si="4"/>
        <v>36.755344454164337</v>
      </c>
      <c r="K45" s="8"/>
      <c r="L45" s="3" t="s">
        <v>288</v>
      </c>
      <c r="M45" s="3" t="s">
        <v>35</v>
      </c>
      <c r="N45" s="3" t="s">
        <v>24</v>
      </c>
      <c r="O45" s="3">
        <v>2027</v>
      </c>
      <c r="P45" s="3" t="s">
        <v>123</v>
      </c>
      <c r="Q45" s="3" t="s">
        <v>123</v>
      </c>
      <c r="R45" s="3" t="s">
        <v>123</v>
      </c>
      <c r="S45" s="3" t="s">
        <v>87</v>
      </c>
      <c r="T45" s="3" t="s">
        <v>87</v>
      </c>
      <c r="U45" s="3" t="s">
        <v>87</v>
      </c>
      <c r="V45" s="6">
        <v>90</v>
      </c>
      <c r="W45" s="5"/>
      <c r="X45" s="5"/>
      <c r="Y45" s="5"/>
      <c r="Z45" s="3" t="s">
        <v>30</v>
      </c>
      <c r="AA45" s="3" t="s">
        <v>289</v>
      </c>
      <c r="AB45" s="5"/>
      <c r="AC45" s="3" t="s">
        <v>125</v>
      </c>
      <c r="AD45" s="1"/>
      <c r="AE45" s="1"/>
    </row>
    <row r="46" spans="1:31" ht="13.5">
      <c r="A46" s="3">
        <v>43</v>
      </c>
      <c r="B46" s="3" t="s">
        <v>278</v>
      </c>
      <c r="C46" s="14">
        <v>1000</v>
      </c>
      <c r="D46" s="4">
        <f>(C46*Factors!$D$2*365)/10^6</f>
        <v>20.074999999999999</v>
      </c>
      <c r="E46" s="8">
        <f t="shared" si="2"/>
        <v>7.405664421011521E-3</v>
      </c>
      <c r="F46" s="4">
        <f>C46*[1]Factors!D$8</f>
        <v>7.4056644210115206</v>
      </c>
      <c r="G46" s="29">
        <f>(F46/1000)*Factors!$D$11*365</f>
        <v>1.6271385205283144</v>
      </c>
      <c r="H46" s="29">
        <f>(F46/1000)*Factors!$D$10*365</f>
        <v>4.5046620115297298</v>
      </c>
      <c r="I46" s="29">
        <f t="shared" si="3"/>
        <v>21.702138520528315</v>
      </c>
      <c r="J46" s="29">
        <f t="shared" si="4"/>
        <v>24.579662011529727</v>
      </c>
      <c r="K46" s="8"/>
      <c r="L46" s="3" t="s">
        <v>110</v>
      </c>
      <c r="M46" s="3" t="s">
        <v>35</v>
      </c>
      <c r="N46" s="3" t="s">
        <v>128</v>
      </c>
      <c r="O46" s="3" t="s">
        <v>36</v>
      </c>
      <c r="P46" s="3" t="s">
        <v>247</v>
      </c>
      <c r="Q46" s="3" t="s">
        <v>47</v>
      </c>
      <c r="R46" s="3" t="s">
        <v>222</v>
      </c>
      <c r="S46" s="3" t="s">
        <v>48</v>
      </c>
      <c r="T46" s="3" t="s">
        <v>48</v>
      </c>
      <c r="U46" s="3" t="s">
        <v>48</v>
      </c>
      <c r="V46" s="6">
        <v>800</v>
      </c>
      <c r="W46" s="3">
        <v>50</v>
      </c>
      <c r="X46" s="5"/>
      <c r="Y46" s="3" t="s">
        <v>29</v>
      </c>
      <c r="Z46" s="3" t="s">
        <v>30</v>
      </c>
      <c r="AA46" s="3" t="s">
        <v>36</v>
      </c>
      <c r="AB46" s="3" t="s">
        <v>32</v>
      </c>
      <c r="AC46" s="5"/>
      <c r="AD46" s="1"/>
      <c r="AE46" s="1"/>
    </row>
    <row r="47" spans="1:31" ht="13.5">
      <c r="A47" s="3">
        <v>44</v>
      </c>
      <c r="B47" s="3" t="s">
        <v>279</v>
      </c>
      <c r="C47" s="14">
        <v>1000</v>
      </c>
      <c r="D47" s="4">
        <f>(C47*Factors!$D$2*365)/10^6</f>
        <v>20.074999999999999</v>
      </c>
      <c r="E47" s="8">
        <f t="shared" si="2"/>
        <v>2.2998355728265456E-2</v>
      </c>
      <c r="F47" s="4">
        <f>C47*[1]Factors!D$9</f>
        <v>22.998355728265455</v>
      </c>
      <c r="G47" s="29">
        <f>(F47/1000)*Factors!$D$11*365</f>
        <v>5.0530929281781356</v>
      </c>
      <c r="H47" s="29">
        <f>(F47/1000)*Factors!$D$10*365</f>
        <v>13.989267334721349</v>
      </c>
      <c r="I47" s="29">
        <f t="shared" si="3"/>
        <v>25.128092928178134</v>
      </c>
      <c r="J47" s="29">
        <f t="shared" si="4"/>
        <v>34.06426733472135</v>
      </c>
      <c r="K47" s="8"/>
      <c r="L47" s="7" t="s">
        <v>280</v>
      </c>
      <c r="M47" s="3" t="s">
        <v>72</v>
      </c>
      <c r="N47" s="3" t="s">
        <v>24</v>
      </c>
      <c r="O47" s="3">
        <v>2026</v>
      </c>
      <c r="P47" s="3" t="s">
        <v>123</v>
      </c>
      <c r="Q47" s="3" t="s">
        <v>123</v>
      </c>
      <c r="R47" s="3" t="s">
        <v>123</v>
      </c>
      <c r="S47" s="3" t="s">
        <v>87</v>
      </c>
      <c r="T47" s="3" t="s">
        <v>87</v>
      </c>
      <c r="U47" s="3" t="s">
        <v>87</v>
      </c>
      <c r="V47" s="6">
        <v>426</v>
      </c>
      <c r="W47" s="5"/>
      <c r="X47" s="5"/>
      <c r="Y47" s="3" t="s">
        <v>39</v>
      </c>
      <c r="Z47" s="3" t="s">
        <v>30</v>
      </c>
      <c r="AA47" s="3" t="s">
        <v>281</v>
      </c>
      <c r="AB47" s="3" t="s">
        <v>41</v>
      </c>
      <c r="AC47" s="3" t="s">
        <v>125</v>
      </c>
      <c r="AD47" s="1"/>
      <c r="AE47" s="1"/>
    </row>
    <row r="48" spans="1:31" ht="13.5">
      <c r="A48" s="3">
        <v>45</v>
      </c>
      <c r="B48" s="3" t="s">
        <v>282</v>
      </c>
      <c r="C48" s="14">
        <v>1000</v>
      </c>
      <c r="D48" s="4">
        <f>(C48*Factors!$D$2*365)/10^6</f>
        <v>20.074999999999999</v>
      </c>
      <c r="E48" s="8">
        <f t="shared" si="2"/>
        <v>2.7463964896239989E-2</v>
      </c>
      <c r="F48" s="4">
        <f>C48*[1]Factors!D$7</f>
        <v>27.46396489623999</v>
      </c>
      <c r="G48" s="29">
        <f>(F48/1000)*Factors!$D$11*365</f>
        <v>6.0342560327633272</v>
      </c>
      <c r="H48" s="29">
        <f>(F48/1000)*Factors!$D$10*365</f>
        <v>16.705574587348138</v>
      </c>
      <c r="I48" s="29">
        <f t="shared" si="3"/>
        <v>26.109256032763327</v>
      </c>
      <c r="J48" s="29">
        <f t="shared" si="4"/>
        <v>36.780574587348141</v>
      </c>
      <c r="K48" s="8"/>
      <c r="L48" s="3" t="s">
        <v>283</v>
      </c>
      <c r="M48" s="3" t="s">
        <v>72</v>
      </c>
      <c r="N48" s="3" t="s">
        <v>73</v>
      </c>
      <c r="O48" s="3">
        <v>2028</v>
      </c>
      <c r="P48" s="3" t="s">
        <v>284</v>
      </c>
      <c r="Q48" s="3" t="s">
        <v>130</v>
      </c>
      <c r="R48" s="3" t="s">
        <v>285</v>
      </c>
      <c r="S48" s="3" t="s">
        <v>286</v>
      </c>
      <c r="T48" s="3" t="s">
        <v>87</v>
      </c>
      <c r="U48" s="3" t="s">
        <v>38</v>
      </c>
      <c r="V48" s="5"/>
      <c r="W48" s="5"/>
      <c r="X48" s="5"/>
      <c r="Y48" s="3" t="s">
        <v>29</v>
      </c>
      <c r="Z48" s="3" t="s">
        <v>30</v>
      </c>
      <c r="AA48" s="5"/>
      <c r="AB48" s="3" t="s">
        <v>32</v>
      </c>
      <c r="AC48" s="5"/>
      <c r="AD48" s="1"/>
      <c r="AE48" s="1"/>
    </row>
    <row r="49" spans="1:31" ht="13.5">
      <c r="A49" s="3">
        <v>46</v>
      </c>
      <c r="B49" s="3" t="s">
        <v>275</v>
      </c>
      <c r="C49" s="3">
        <v>750</v>
      </c>
      <c r="D49" s="4">
        <f>(C49*Factors!$D$2*365)/10^6</f>
        <v>15.05625</v>
      </c>
      <c r="E49" s="8">
        <f t="shared" si="2"/>
        <v>7.405664421011521E-3</v>
      </c>
      <c r="F49" s="4">
        <f>C49*[1]Factors!D$8</f>
        <v>5.5542483157586409</v>
      </c>
      <c r="G49" s="29">
        <f>(F49/1000)*Factors!$D$11*365</f>
        <v>1.2203538903962361</v>
      </c>
      <c r="H49" s="29">
        <f>(F49/1000)*Factors!$D$10*365</f>
        <v>3.3784965086472978</v>
      </c>
      <c r="I49" s="29">
        <f t="shared" si="3"/>
        <v>16.276603890396238</v>
      </c>
      <c r="J49" s="29">
        <f t="shared" si="4"/>
        <v>18.434746508647297</v>
      </c>
      <c r="K49" s="8"/>
      <c r="L49" s="3" t="s">
        <v>276</v>
      </c>
      <c r="M49" s="3" t="s">
        <v>35</v>
      </c>
      <c r="N49" s="3" t="s">
        <v>73</v>
      </c>
      <c r="O49" s="3">
        <v>2029</v>
      </c>
      <c r="P49" s="3" t="s">
        <v>277</v>
      </c>
      <c r="Q49" s="3" t="s">
        <v>222</v>
      </c>
      <c r="R49" s="3" t="s">
        <v>74</v>
      </c>
      <c r="S49" s="3" t="s">
        <v>48</v>
      </c>
      <c r="T49" s="3" t="s">
        <v>48</v>
      </c>
      <c r="U49" s="3" t="s">
        <v>48</v>
      </c>
      <c r="V49" s="5"/>
      <c r="W49" s="5"/>
      <c r="X49" s="5"/>
      <c r="Y49" s="3" t="s">
        <v>29</v>
      </c>
      <c r="Z49" s="3" t="s">
        <v>30</v>
      </c>
      <c r="AA49" s="5"/>
      <c r="AB49" s="3" t="s">
        <v>32</v>
      </c>
      <c r="AC49" s="5"/>
      <c r="AD49" s="1"/>
      <c r="AE49" s="1"/>
    </row>
    <row r="50" spans="1:31" ht="13.5">
      <c r="A50" s="3">
        <v>47</v>
      </c>
      <c r="B50" s="3" t="s">
        <v>267</v>
      </c>
      <c r="C50" s="3">
        <v>600</v>
      </c>
      <c r="D50" s="4">
        <f>(C50*Factors!$D$2*365)/10^6</f>
        <v>12.045</v>
      </c>
      <c r="E50" s="8">
        <f t="shared" si="2"/>
        <v>2.7463964896239989E-2</v>
      </c>
      <c r="F50" s="4">
        <f>C50*[1]Factors!D$7</f>
        <v>16.478378937743994</v>
      </c>
      <c r="G50" s="29">
        <f>(F50/1000)*Factors!$D$11*365</f>
        <v>3.6205536196579962</v>
      </c>
      <c r="H50" s="29">
        <f>(F50/1000)*Factors!$D$10*365</f>
        <v>10.023344752408883</v>
      </c>
      <c r="I50" s="29">
        <f t="shared" si="3"/>
        <v>15.665553619657995</v>
      </c>
      <c r="J50" s="29">
        <f t="shared" si="4"/>
        <v>22.068344752408883</v>
      </c>
      <c r="K50" s="8"/>
      <c r="L50" s="3" t="s">
        <v>268</v>
      </c>
      <c r="M50" s="3" t="s">
        <v>97</v>
      </c>
      <c r="N50" s="3" t="s">
        <v>45</v>
      </c>
      <c r="O50" s="3" t="s">
        <v>36</v>
      </c>
      <c r="P50" s="3" t="s">
        <v>269</v>
      </c>
      <c r="Q50" s="3" t="s">
        <v>269</v>
      </c>
      <c r="R50" s="3" t="s">
        <v>269</v>
      </c>
      <c r="S50" s="3" t="s">
        <v>87</v>
      </c>
      <c r="T50" s="3" t="s">
        <v>87</v>
      </c>
      <c r="U50" s="3" t="s">
        <v>87</v>
      </c>
      <c r="V50" s="6">
        <v>36</v>
      </c>
      <c r="W50" s="3">
        <v>20</v>
      </c>
      <c r="X50" s="3">
        <v>24</v>
      </c>
      <c r="Y50" s="3" t="s">
        <v>29</v>
      </c>
      <c r="Z50" s="3" t="s">
        <v>30</v>
      </c>
      <c r="AA50" s="3" t="s">
        <v>270</v>
      </c>
      <c r="AB50" s="3" t="s">
        <v>41</v>
      </c>
      <c r="AC50" s="5"/>
      <c r="AD50" s="1"/>
      <c r="AE50" s="1"/>
    </row>
    <row r="51" spans="1:31" ht="13.5">
      <c r="A51" s="3">
        <v>48</v>
      </c>
      <c r="B51" s="3" t="s">
        <v>271</v>
      </c>
      <c r="C51" s="3">
        <v>600</v>
      </c>
      <c r="D51" s="4">
        <f>(C51*Factors!$D$2*365)/10^6</f>
        <v>12.045</v>
      </c>
      <c r="E51" s="8">
        <f t="shared" si="2"/>
        <v>2.2998355728265456E-2</v>
      </c>
      <c r="F51" s="4">
        <f>C51*[1]Factors!D$9</f>
        <v>13.799013436959275</v>
      </c>
      <c r="G51" s="29">
        <f>(F51/1000)*Factors!$D$11*365</f>
        <v>3.0318557569068818</v>
      </c>
      <c r="H51" s="29">
        <f>(F51/1000)*Factors!$D$10*365</f>
        <v>8.3935604008328095</v>
      </c>
      <c r="I51" s="29">
        <f t="shared" si="3"/>
        <v>15.076855756906882</v>
      </c>
      <c r="J51" s="29">
        <f t="shared" si="4"/>
        <v>20.438560400832809</v>
      </c>
      <c r="K51" s="8"/>
      <c r="L51" s="3" t="s">
        <v>272</v>
      </c>
      <c r="M51" s="3" t="s">
        <v>72</v>
      </c>
      <c r="N51" s="3" t="s">
        <v>85</v>
      </c>
      <c r="O51" s="3" t="s">
        <v>36</v>
      </c>
      <c r="P51" s="3" t="s">
        <v>273</v>
      </c>
      <c r="Q51" s="3" t="s">
        <v>26</v>
      </c>
      <c r="R51" s="3" t="s">
        <v>91</v>
      </c>
      <c r="S51" s="3" t="s">
        <v>274</v>
      </c>
      <c r="T51" s="3" t="s">
        <v>28</v>
      </c>
      <c r="U51" s="3" t="s">
        <v>38</v>
      </c>
      <c r="V51" s="5"/>
      <c r="W51" s="3">
        <v>330</v>
      </c>
      <c r="X51" s="3">
        <v>24</v>
      </c>
      <c r="Y51" s="3" t="s">
        <v>29</v>
      </c>
      <c r="Z51" s="3" t="s">
        <v>30</v>
      </c>
      <c r="AA51" s="5"/>
      <c r="AB51" s="3" t="s">
        <v>32</v>
      </c>
      <c r="AC51" s="5"/>
      <c r="AD51" s="1"/>
      <c r="AE51" s="1"/>
    </row>
    <row r="52" spans="1:31" ht="13.5">
      <c r="A52" s="3">
        <v>49</v>
      </c>
      <c r="B52" s="3" t="s">
        <v>264</v>
      </c>
      <c r="C52" s="3">
        <v>570</v>
      </c>
      <c r="D52" s="4">
        <f>(C52*Factors!$D$2*365)/10^6</f>
        <v>11.44275</v>
      </c>
      <c r="E52" s="8">
        <f t="shared" si="2"/>
        <v>2.7463964896239989E-2</v>
      </c>
      <c r="F52" s="4">
        <f>C52*[1]Factors!D$7</f>
        <v>15.654459990856793</v>
      </c>
      <c r="G52" s="29">
        <f>(F52/1000)*Factors!$D$11*365</f>
        <v>3.4395259386750956</v>
      </c>
      <c r="H52" s="29">
        <f>(F52/1000)*Factors!$D$10*365</f>
        <v>9.5221775147884369</v>
      </c>
      <c r="I52" s="29">
        <f t="shared" si="3"/>
        <v>14.882275938675097</v>
      </c>
      <c r="J52" s="29">
        <f t="shared" si="4"/>
        <v>20.964927514788435</v>
      </c>
      <c r="K52" s="8"/>
      <c r="L52" s="3" t="s">
        <v>265</v>
      </c>
      <c r="M52" s="3" t="s">
        <v>35</v>
      </c>
      <c r="N52" s="3" t="s">
        <v>59</v>
      </c>
      <c r="O52" s="3">
        <v>2026</v>
      </c>
      <c r="P52" s="3" t="s">
        <v>130</v>
      </c>
      <c r="Q52" s="3" t="s">
        <v>130</v>
      </c>
      <c r="R52" s="3" t="s">
        <v>130</v>
      </c>
      <c r="S52" s="3" t="s">
        <v>87</v>
      </c>
      <c r="T52" s="3" t="s">
        <v>87</v>
      </c>
      <c r="U52" s="3" t="s">
        <v>87</v>
      </c>
      <c r="V52" s="6">
        <v>455</v>
      </c>
      <c r="W52" s="5"/>
      <c r="X52" s="5"/>
      <c r="Y52" s="3" t="s">
        <v>39</v>
      </c>
      <c r="Z52" s="3" t="s">
        <v>266</v>
      </c>
      <c r="AA52" s="5"/>
      <c r="AB52" s="3" t="s">
        <v>41</v>
      </c>
      <c r="AC52" s="5"/>
      <c r="AD52" s="1"/>
      <c r="AE52" s="1"/>
    </row>
    <row r="53" spans="1:31" ht="13.5">
      <c r="A53" s="3">
        <v>50</v>
      </c>
      <c r="B53" s="3" t="s">
        <v>259</v>
      </c>
      <c r="C53" s="3">
        <v>550</v>
      </c>
      <c r="D53" s="4">
        <f>(C53*Factors!$D$2*365)/10^6</f>
        <v>11.04125</v>
      </c>
      <c r="E53" s="8">
        <f t="shared" si="2"/>
        <v>2.2998355728265456E-2</v>
      </c>
      <c r="F53" s="4">
        <f>C53*[1]Factors!D$9</f>
        <v>12.649095650546002</v>
      </c>
      <c r="G53" s="29">
        <f>(F53/1000)*Factors!$D$11*365</f>
        <v>2.7792011104979748</v>
      </c>
      <c r="H53" s="29">
        <f>(F53/1000)*Factors!$D$10*365</f>
        <v>7.6940970340967425</v>
      </c>
      <c r="I53" s="29">
        <f t="shared" si="3"/>
        <v>13.820451110497974</v>
      </c>
      <c r="J53" s="29">
        <f t="shared" si="4"/>
        <v>18.735347034096741</v>
      </c>
      <c r="K53" s="8"/>
      <c r="L53" s="3" t="s">
        <v>260</v>
      </c>
      <c r="M53" s="3" t="s">
        <v>72</v>
      </c>
      <c r="N53" s="3" t="s">
        <v>77</v>
      </c>
      <c r="O53" s="3">
        <v>2026</v>
      </c>
      <c r="P53" s="3" t="s">
        <v>261</v>
      </c>
      <c r="Q53" s="3" t="s">
        <v>119</v>
      </c>
      <c r="R53" s="3" t="s">
        <v>66</v>
      </c>
      <c r="S53" s="3" t="s">
        <v>262</v>
      </c>
      <c r="T53" s="3" t="s">
        <v>48</v>
      </c>
      <c r="U53" s="3" t="s">
        <v>68</v>
      </c>
      <c r="V53" s="6">
        <v>370</v>
      </c>
      <c r="W53" s="3">
        <v>31</v>
      </c>
      <c r="X53" s="3">
        <v>30</v>
      </c>
      <c r="Y53" s="3" t="s">
        <v>29</v>
      </c>
      <c r="Z53" s="3" t="s">
        <v>30</v>
      </c>
      <c r="AA53" s="3" t="s">
        <v>263</v>
      </c>
      <c r="AB53" s="3" t="s">
        <v>32</v>
      </c>
      <c r="AC53" s="3" t="s">
        <v>215</v>
      </c>
      <c r="AD53" s="1"/>
      <c r="AE53" s="1"/>
    </row>
    <row r="54" spans="1:31" ht="13.5">
      <c r="A54" s="3">
        <v>51</v>
      </c>
      <c r="B54" s="3" t="s">
        <v>248</v>
      </c>
      <c r="C54" s="3">
        <v>500</v>
      </c>
      <c r="D54" s="4">
        <f>(C54*Factors!$D$2*365)/10^6</f>
        <v>10.0375</v>
      </c>
      <c r="E54" s="8">
        <f t="shared" si="2"/>
        <v>2.2998355728265456E-2</v>
      </c>
      <c r="F54" s="4">
        <f>C54*[1]Factors!D$9</f>
        <v>11.499177864132728</v>
      </c>
      <c r="G54" s="29">
        <f>(F54/1000)*Factors!$D$11*365</f>
        <v>2.5265464640890678</v>
      </c>
      <c r="H54" s="29">
        <f>(F54/1000)*Factors!$D$10*365</f>
        <v>6.9946336673606746</v>
      </c>
      <c r="I54" s="29">
        <f t="shared" si="3"/>
        <v>12.564046464089067</v>
      </c>
      <c r="J54" s="29">
        <f t="shared" si="4"/>
        <v>17.032133667360675</v>
      </c>
      <c r="K54" s="8" t="s">
        <v>32</v>
      </c>
      <c r="L54" s="3" t="s">
        <v>249</v>
      </c>
      <c r="M54" s="3" t="s">
        <v>72</v>
      </c>
      <c r="N54" s="3" t="s">
        <v>85</v>
      </c>
      <c r="O54" s="3" t="s">
        <v>36</v>
      </c>
      <c r="P54" s="3" t="s">
        <v>136</v>
      </c>
      <c r="Q54" s="3" t="s">
        <v>136</v>
      </c>
      <c r="R54" s="3" t="s">
        <v>136</v>
      </c>
      <c r="S54" s="3" t="s">
        <v>137</v>
      </c>
      <c r="T54" s="3" t="s">
        <v>137</v>
      </c>
      <c r="U54" s="3" t="s">
        <v>137</v>
      </c>
      <c r="V54" s="6">
        <v>9970</v>
      </c>
      <c r="W54" s="3">
        <v>763</v>
      </c>
      <c r="X54" s="3" t="s">
        <v>250</v>
      </c>
      <c r="Y54" s="3" t="s">
        <v>39</v>
      </c>
      <c r="Z54" s="5"/>
      <c r="AA54" s="5"/>
      <c r="AB54" s="3" t="s">
        <v>41</v>
      </c>
      <c r="AC54" s="5"/>
      <c r="AD54" s="1"/>
      <c r="AE54" s="1"/>
    </row>
    <row r="55" spans="1:31" ht="13.5">
      <c r="A55" s="3">
        <v>52</v>
      </c>
      <c r="B55" s="3" t="s">
        <v>251</v>
      </c>
      <c r="C55" s="3">
        <v>500</v>
      </c>
      <c r="D55" s="4">
        <f>(C55*Factors!$D$2*365)/10^6</f>
        <v>10.0375</v>
      </c>
      <c r="E55" s="8">
        <f t="shared" si="2"/>
        <v>2.2998355728265456E-2</v>
      </c>
      <c r="F55" s="4">
        <f>C55*[1]Factors!D$9</f>
        <v>11.499177864132728</v>
      </c>
      <c r="G55" s="29">
        <f>(F55/1000)*Factors!$D$11*365</f>
        <v>2.5265464640890678</v>
      </c>
      <c r="H55" s="29">
        <f>(F55/1000)*Factors!$D$10*365</f>
        <v>6.9946336673606746</v>
      </c>
      <c r="I55" s="29">
        <f t="shared" si="3"/>
        <v>12.564046464089067</v>
      </c>
      <c r="J55" s="29">
        <f t="shared" si="4"/>
        <v>17.032133667360675</v>
      </c>
      <c r="K55" s="8"/>
      <c r="L55" s="3" t="s">
        <v>110</v>
      </c>
      <c r="M55" s="3" t="s">
        <v>35</v>
      </c>
      <c r="N55" s="3" t="s">
        <v>73</v>
      </c>
      <c r="O55" s="3">
        <v>2029</v>
      </c>
      <c r="P55" s="3" t="s">
        <v>113</v>
      </c>
      <c r="Q55" s="3" t="s">
        <v>113</v>
      </c>
      <c r="R55" s="3" t="s">
        <v>113</v>
      </c>
      <c r="S55" s="3" t="s">
        <v>68</v>
      </c>
      <c r="T55" s="3" t="s">
        <v>68</v>
      </c>
      <c r="U55" s="3" t="s">
        <v>68</v>
      </c>
      <c r="V55" s="5"/>
      <c r="W55" s="5"/>
      <c r="X55" s="5"/>
      <c r="Y55" s="5"/>
      <c r="Z55" s="5"/>
      <c r="AA55" s="5"/>
      <c r="AB55" s="5"/>
      <c r="AC55" s="5"/>
      <c r="AD55" s="1"/>
      <c r="AE55" s="1"/>
    </row>
    <row r="56" spans="1:31" ht="13.5">
      <c r="A56" s="3">
        <v>53</v>
      </c>
      <c r="B56" s="3" t="s">
        <v>252</v>
      </c>
      <c r="C56" s="3">
        <v>500</v>
      </c>
      <c r="D56" s="4">
        <f>(C56*Factors!$D$2*365)/10^6</f>
        <v>10.0375</v>
      </c>
      <c r="E56" s="8">
        <f t="shared" si="2"/>
        <v>2.7463964896239989E-2</v>
      </c>
      <c r="F56" s="4">
        <f>C56*[1]Factors!D$7</f>
        <v>13.731982448119995</v>
      </c>
      <c r="G56" s="29">
        <f>(F56/1000)*Factors!$D$11*365</f>
        <v>3.0171280163816636</v>
      </c>
      <c r="H56" s="29">
        <f>(F56/1000)*Factors!$D$10*365</f>
        <v>8.3527872936740692</v>
      </c>
      <c r="I56" s="29">
        <f t="shared" si="3"/>
        <v>13.054628016381663</v>
      </c>
      <c r="J56" s="29">
        <f t="shared" si="4"/>
        <v>18.390287293674071</v>
      </c>
      <c r="K56" s="8"/>
      <c r="L56" s="3" t="s">
        <v>253</v>
      </c>
      <c r="M56" s="3" t="s">
        <v>35</v>
      </c>
      <c r="N56" s="3" t="s">
        <v>59</v>
      </c>
      <c r="O56" s="3">
        <v>2025</v>
      </c>
      <c r="P56" s="3" t="s">
        <v>130</v>
      </c>
      <c r="Q56" s="3" t="s">
        <v>130</v>
      </c>
      <c r="R56" s="3" t="s">
        <v>130</v>
      </c>
      <c r="S56" s="3" t="s">
        <v>87</v>
      </c>
      <c r="T56" s="3" t="s">
        <v>87</v>
      </c>
      <c r="U56" s="3" t="s">
        <v>87</v>
      </c>
      <c r="V56" s="6">
        <v>180</v>
      </c>
      <c r="W56" s="3">
        <v>30</v>
      </c>
      <c r="X56" s="3">
        <v>30</v>
      </c>
      <c r="Y56" s="3" t="s">
        <v>39</v>
      </c>
      <c r="Z56" s="5"/>
      <c r="AA56" s="5"/>
      <c r="AB56" s="3" t="s">
        <v>41</v>
      </c>
      <c r="AC56" s="5"/>
      <c r="AD56" s="1"/>
      <c r="AE56" s="1"/>
    </row>
    <row r="57" spans="1:31" ht="13.5">
      <c r="A57" s="3">
        <v>54</v>
      </c>
      <c r="B57" s="3" t="s">
        <v>254</v>
      </c>
      <c r="C57" s="3">
        <v>500</v>
      </c>
      <c r="D57" s="4">
        <f>(C57*Factors!$D$2*365)/10^6</f>
        <v>10.0375</v>
      </c>
      <c r="E57" s="8">
        <f t="shared" si="2"/>
        <v>2.2998355728265456E-2</v>
      </c>
      <c r="F57" s="4">
        <f>C57*[1]Factors!D$9</f>
        <v>11.499177864132728</v>
      </c>
      <c r="G57" s="29">
        <f>(F57/1000)*Factors!$D$11*365</f>
        <v>2.5265464640890678</v>
      </c>
      <c r="H57" s="29">
        <f>(F57/1000)*Factors!$D$10*365</f>
        <v>6.9946336673606746</v>
      </c>
      <c r="I57" s="29">
        <f t="shared" si="3"/>
        <v>12.564046464089067</v>
      </c>
      <c r="J57" s="29">
        <f t="shared" si="4"/>
        <v>17.032133667360675</v>
      </c>
      <c r="K57" s="8"/>
      <c r="L57" s="3" t="s">
        <v>255</v>
      </c>
      <c r="M57" s="3" t="s">
        <v>72</v>
      </c>
      <c r="N57" s="3" t="s">
        <v>85</v>
      </c>
      <c r="O57" s="3" t="s">
        <v>36</v>
      </c>
      <c r="P57" s="3" t="s">
        <v>136</v>
      </c>
      <c r="Q57" s="3" t="s">
        <v>136</v>
      </c>
      <c r="R57" s="3" t="s">
        <v>136</v>
      </c>
      <c r="S57" s="3" t="s">
        <v>137</v>
      </c>
      <c r="T57" s="3" t="s">
        <v>137</v>
      </c>
      <c r="U57" s="3" t="s">
        <v>137</v>
      </c>
      <c r="V57" s="6">
        <v>9970</v>
      </c>
      <c r="W57" s="3">
        <v>727</v>
      </c>
      <c r="X57" s="3">
        <v>36</v>
      </c>
      <c r="Y57" s="3" t="s">
        <v>39</v>
      </c>
      <c r="Z57" s="3" t="s">
        <v>256</v>
      </c>
      <c r="AA57" s="3" t="s">
        <v>36</v>
      </c>
      <c r="AB57" s="3" t="s">
        <v>41</v>
      </c>
      <c r="AC57" s="5"/>
      <c r="AD57" s="1"/>
      <c r="AE57" s="1"/>
    </row>
    <row r="58" spans="1:31" ht="13.5">
      <c r="A58" s="3">
        <v>55</v>
      </c>
      <c r="B58" s="3" t="s">
        <v>257</v>
      </c>
      <c r="C58" s="3">
        <v>500</v>
      </c>
      <c r="D58" s="4">
        <f>(C58*Factors!$D$2*365)/10^6</f>
        <v>10.0375</v>
      </c>
      <c r="E58" s="8">
        <f t="shared" si="2"/>
        <v>2.7463964896239989E-2</v>
      </c>
      <c r="F58" s="4">
        <f>C58*[1]Factors!D$7</f>
        <v>13.731982448119995</v>
      </c>
      <c r="G58" s="29">
        <f>(F58/1000)*Factors!$D$11*365</f>
        <v>3.0171280163816636</v>
      </c>
      <c r="H58" s="29">
        <f>(F58/1000)*Factors!$D$10*365</f>
        <v>8.3527872936740692</v>
      </c>
      <c r="I58" s="29">
        <f t="shared" si="3"/>
        <v>13.054628016381663</v>
      </c>
      <c r="J58" s="29">
        <f t="shared" si="4"/>
        <v>18.390287293674071</v>
      </c>
      <c r="K58" s="8"/>
      <c r="L58" s="3" t="s">
        <v>258</v>
      </c>
      <c r="M58" s="3" t="s">
        <v>35</v>
      </c>
      <c r="N58" s="3" t="s">
        <v>59</v>
      </c>
      <c r="O58" s="3">
        <v>2025</v>
      </c>
      <c r="P58" s="3" t="s">
        <v>130</v>
      </c>
      <c r="Q58" s="3" t="s">
        <v>130</v>
      </c>
      <c r="R58" s="3" t="s">
        <v>130</v>
      </c>
      <c r="S58" s="3" t="s">
        <v>87</v>
      </c>
      <c r="T58" s="3" t="s">
        <v>87</v>
      </c>
      <c r="U58" s="3" t="s">
        <v>87</v>
      </c>
      <c r="V58" s="6">
        <v>154</v>
      </c>
      <c r="W58" s="5"/>
      <c r="X58" s="5"/>
      <c r="Y58" s="3" t="s">
        <v>39</v>
      </c>
      <c r="Z58" s="5"/>
      <c r="AA58" s="5"/>
      <c r="AB58" s="3" t="s">
        <v>41</v>
      </c>
      <c r="AC58" s="5"/>
      <c r="AD58" s="1"/>
      <c r="AE58" s="1"/>
    </row>
    <row r="59" spans="1:31" ht="13.5">
      <c r="A59" s="3">
        <v>56</v>
      </c>
      <c r="B59" s="3" t="s">
        <v>245</v>
      </c>
      <c r="C59" s="3">
        <v>497</v>
      </c>
      <c r="D59" s="4">
        <f>(C59*Factors!$D$2*365)/10^6</f>
        <v>9.9772750000000006</v>
      </c>
      <c r="E59" s="8">
        <f t="shared" si="2"/>
        <v>7.405664421011521E-3</v>
      </c>
      <c r="F59" s="4">
        <f>C59*[1]Factors!D$8</f>
        <v>3.680615217242726</v>
      </c>
      <c r="G59" s="29">
        <f>(F59/1000)*Factors!$D$11*365</f>
        <v>0.80868784470257238</v>
      </c>
      <c r="H59" s="29">
        <f>(F59/1000)*Factors!$D$10*365</f>
        <v>2.2388170197302757</v>
      </c>
      <c r="I59" s="29">
        <f t="shared" si="3"/>
        <v>10.785962844702572</v>
      </c>
      <c r="J59" s="29">
        <f t="shared" si="4"/>
        <v>12.216092019730276</v>
      </c>
      <c r="K59" s="8"/>
      <c r="L59" s="3" t="s">
        <v>246</v>
      </c>
      <c r="M59" s="3" t="s">
        <v>35</v>
      </c>
      <c r="N59" s="3" t="s">
        <v>45</v>
      </c>
      <c r="O59" s="3" t="s">
        <v>36</v>
      </c>
      <c r="P59" s="3" t="s">
        <v>247</v>
      </c>
      <c r="Q59" s="3" t="s">
        <v>47</v>
      </c>
      <c r="R59" s="3" t="s">
        <v>222</v>
      </c>
      <c r="S59" s="3" t="s">
        <v>48</v>
      </c>
      <c r="T59" s="3" t="s">
        <v>48</v>
      </c>
      <c r="U59" s="3" t="s">
        <v>48</v>
      </c>
      <c r="V59" s="6">
        <v>455</v>
      </c>
      <c r="W59" s="3">
        <v>101</v>
      </c>
      <c r="X59" s="3">
        <v>24</v>
      </c>
      <c r="Y59" s="3" t="s">
        <v>29</v>
      </c>
      <c r="Z59" s="3" t="s">
        <v>30</v>
      </c>
      <c r="AA59" s="3" t="s">
        <v>225</v>
      </c>
      <c r="AB59" s="3" t="s">
        <v>32</v>
      </c>
      <c r="AC59" s="5"/>
      <c r="AD59" s="1"/>
      <c r="AE59" s="1"/>
    </row>
    <row r="60" spans="1:31" ht="13.5">
      <c r="A60" s="3">
        <v>57</v>
      </c>
      <c r="B60" s="3" t="s">
        <v>243</v>
      </c>
      <c r="C60" s="3">
        <v>475</v>
      </c>
      <c r="D60" s="4">
        <f>(C60*Factors!$D$2*365)/10^6</f>
        <v>9.5356249999999996</v>
      </c>
      <c r="E60" s="8">
        <f t="shared" si="2"/>
        <v>7.405664421011521E-3</v>
      </c>
      <c r="F60" s="4">
        <f>C60*[1]Factors!D$8</f>
        <v>3.5176905999804724</v>
      </c>
      <c r="G60" s="29">
        <f>(F60/1000)*Factors!$D$11*365</f>
        <v>0.77289079725094934</v>
      </c>
      <c r="H60" s="29">
        <f>(F60/1000)*Factors!$D$10*365</f>
        <v>2.1397144554766214</v>
      </c>
      <c r="I60" s="29">
        <f t="shared" si="3"/>
        <v>10.30851579725095</v>
      </c>
      <c r="J60" s="29">
        <f t="shared" si="4"/>
        <v>11.675339455476621</v>
      </c>
      <c r="K60" s="8"/>
      <c r="L60" s="3" t="s">
        <v>106</v>
      </c>
      <c r="M60" s="3" t="s">
        <v>35</v>
      </c>
      <c r="N60" s="3" t="s">
        <v>73</v>
      </c>
      <c r="O60" s="3" t="s">
        <v>36</v>
      </c>
      <c r="P60" s="3" t="s">
        <v>47</v>
      </c>
      <c r="Q60" s="3" t="s">
        <v>47</v>
      </c>
      <c r="R60" s="3" t="s">
        <v>47</v>
      </c>
      <c r="S60" s="3" t="s">
        <v>48</v>
      </c>
      <c r="T60" s="3" t="s">
        <v>48</v>
      </c>
      <c r="U60" s="3" t="s">
        <v>48</v>
      </c>
      <c r="V60" s="5"/>
      <c r="W60" s="5"/>
      <c r="X60" s="5"/>
      <c r="Y60" s="3" t="s">
        <v>39</v>
      </c>
      <c r="Z60" s="5"/>
      <c r="AA60" s="5"/>
      <c r="AB60" s="3" t="s">
        <v>41</v>
      </c>
      <c r="AC60" s="3" t="s">
        <v>244</v>
      </c>
      <c r="AD60" s="1"/>
      <c r="AE60" s="1"/>
    </row>
    <row r="61" spans="1:31" ht="13.5">
      <c r="A61" s="3">
        <v>58</v>
      </c>
      <c r="B61" s="3" t="s">
        <v>238</v>
      </c>
      <c r="C61" s="3">
        <v>473</v>
      </c>
      <c r="D61" s="4">
        <f>(C61*Factors!$D$2*365)/10^6</f>
        <v>9.4954750000000008</v>
      </c>
      <c r="E61" s="8">
        <f t="shared" si="2"/>
        <v>2.2998355728265456E-2</v>
      </c>
      <c r="F61" s="4">
        <f>C61*[1]Factors!D$9</f>
        <v>10.878222259469561</v>
      </c>
      <c r="G61" s="29">
        <f>(F61/1000)*Factors!$D$11*365</f>
        <v>2.3901129550282585</v>
      </c>
      <c r="H61" s="29">
        <f>(F61/1000)*Factors!$D$10*365</f>
        <v>6.616923449323199</v>
      </c>
      <c r="I61" s="29">
        <f t="shared" si="3"/>
        <v>11.88558795502826</v>
      </c>
      <c r="J61" s="29">
        <f t="shared" si="4"/>
        <v>16.112398449323202</v>
      </c>
      <c r="K61" s="8"/>
      <c r="L61" s="3" t="s">
        <v>187</v>
      </c>
      <c r="M61" s="3" t="s">
        <v>72</v>
      </c>
      <c r="N61" s="3" t="s">
        <v>77</v>
      </c>
      <c r="O61" s="3">
        <v>2027</v>
      </c>
      <c r="P61" s="3" t="s">
        <v>239</v>
      </c>
      <c r="Q61" s="3" t="s">
        <v>240</v>
      </c>
      <c r="R61" s="3" t="s">
        <v>92</v>
      </c>
      <c r="S61" s="3" t="s">
        <v>38</v>
      </c>
      <c r="T61" s="3" t="s">
        <v>38</v>
      </c>
      <c r="U61" s="3" t="s">
        <v>38</v>
      </c>
      <c r="V61" s="5"/>
      <c r="W61" s="3">
        <v>70</v>
      </c>
      <c r="X61" s="3" t="s">
        <v>241</v>
      </c>
      <c r="Y61" s="3" t="s">
        <v>29</v>
      </c>
      <c r="Z61" s="3" t="s">
        <v>30</v>
      </c>
      <c r="AA61" s="3" t="s">
        <v>242</v>
      </c>
      <c r="AB61" s="3" t="s">
        <v>32</v>
      </c>
      <c r="AC61" s="3" t="s">
        <v>82</v>
      </c>
      <c r="AD61" s="1"/>
      <c r="AE61" s="1"/>
    </row>
    <row r="62" spans="1:31" ht="13.5">
      <c r="A62" s="3">
        <v>59</v>
      </c>
      <c r="B62" s="3" t="s">
        <v>233</v>
      </c>
      <c r="C62" s="3">
        <v>467</v>
      </c>
      <c r="D62" s="4">
        <f>(C62*Factors!$D$2*365)/10^6</f>
        <v>9.3750250000000008</v>
      </c>
      <c r="E62" s="8">
        <f t="shared" si="2"/>
        <v>2.7463964896239989E-2</v>
      </c>
      <c r="F62" s="4">
        <f>C62*[1]Factors!D$7</f>
        <v>12.825671606544075</v>
      </c>
      <c r="G62" s="29">
        <f>(F62/1000)*Factors!$D$11*365</f>
        <v>2.8179975673004738</v>
      </c>
      <c r="H62" s="29">
        <f>(F62/1000)*Factors!$D$10*365</f>
        <v>7.8015033322915803</v>
      </c>
      <c r="I62" s="29">
        <f t="shared" si="3"/>
        <v>12.193022567300474</v>
      </c>
      <c r="J62" s="29">
        <f t="shared" si="4"/>
        <v>17.176528332291582</v>
      </c>
      <c r="K62" s="8"/>
      <c r="L62" s="3" t="s">
        <v>234</v>
      </c>
      <c r="M62" s="3" t="s">
        <v>35</v>
      </c>
      <c r="N62" s="3" t="s">
        <v>24</v>
      </c>
      <c r="O62" s="3">
        <v>2026</v>
      </c>
      <c r="P62" s="3" t="s">
        <v>235</v>
      </c>
      <c r="Q62" s="3" t="s">
        <v>130</v>
      </c>
      <c r="R62" s="3" t="s">
        <v>123</v>
      </c>
      <c r="S62" s="3" t="s">
        <v>87</v>
      </c>
      <c r="T62" s="3" t="s">
        <v>87</v>
      </c>
      <c r="U62" s="3" t="s">
        <v>87</v>
      </c>
      <c r="V62" s="6">
        <v>72</v>
      </c>
      <c r="W62" s="5"/>
      <c r="X62" s="5"/>
      <c r="Y62" s="3" t="s">
        <v>29</v>
      </c>
      <c r="Z62" s="3" t="s">
        <v>30</v>
      </c>
      <c r="AA62" s="3" t="s">
        <v>236</v>
      </c>
      <c r="AB62" s="3" t="s">
        <v>32</v>
      </c>
      <c r="AC62" s="3" t="s">
        <v>237</v>
      </c>
      <c r="AD62" s="1"/>
      <c r="AE62" s="1"/>
    </row>
    <row r="63" spans="1:31" ht="13.5">
      <c r="A63" s="3">
        <v>60</v>
      </c>
      <c r="B63" s="3" t="s">
        <v>230</v>
      </c>
      <c r="C63" s="3">
        <v>400</v>
      </c>
      <c r="D63" s="4">
        <f>(C63*Factors!$D$2*365)/10^6</f>
        <v>8.0299999999999994</v>
      </c>
      <c r="E63" s="8">
        <f t="shared" si="2"/>
        <v>7.405664421011521E-3</v>
      </c>
      <c r="F63" s="4">
        <f>C63*[1]Factors!D$8</f>
        <v>2.9622657684046083</v>
      </c>
      <c r="G63" s="29">
        <f>(F63/1000)*Factors!$D$11*365</f>
        <v>0.65085540821132581</v>
      </c>
      <c r="H63" s="29">
        <f>(F63/1000)*Factors!$D$10*365</f>
        <v>1.8018648046118919</v>
      </c>
      <c r="I63" s="29">
        <f t="shared" si="3"/>
        <v>8.6808554082113254</v>
      </c>
      <c r="J63" s="29">
        <f t="shared" si="4"/>
        <v>9.8318648046118913</v>
      </c>
      <c r="K63" s="8"/>
      <c r="L63" s="3" t="s">
        <v>231</v>
      </c>
      <c r="M63" s="3" t="s">
        <v>35</v>
      </c>
      <c r="N63" s="3" t="s">
        <v>24</v>
      </c>
      <c r="O63" s="3">
        <v>2026</v>
      </c>
      <c r="P63" s="3" t="s">
        <v>47</v>
      </c>
      <c r="Q63" s="3" t="s">
        <v>47</v>
      </c>
      <c r="R63" s="3" t="s">
        <v>47</v>
      </c>
      <c r="S63" s="3" t="s">
        <v>48</v>
      </c>
      <c r="T63" s="3" t="s">
        <v>48</v>
      </c>
      <c r="U63" s="3" t="s">
        <v>48</v>
      </c>
      <c r="V63" s="6">
        <v>4</v>
      </c>
      <c r="W63" s="5"/>
      <c r="X63" s="5"/>
      <c r="Y63" s="3" t="s">
        <v>39</v>
      </c>
      <c r="Z63" s="3" t="s">
        <v>30</v>
      </c>
      <c r="AA63" s="3" t="s">
        <v>232</v>
      </c>
      <c r="AB63" s="3" t="s">
        <v>41</v>
      </c>
      <c r="AC63" s="5"/>
      <c r="AD63" s="1"/>
      <c r="AE63" s="1"/>
    </row>
    <row r="64" spans="1:31" ht="13.5">
      <c r="A64" s="3">
        <v>61</v>
      </c>
      <c r="B64" s="3" t="s">
        <v>219</v>
      </c>
      <c r="C64" s="3">
        <v>350</v>
      </c>
      <c r="D64" s="4">
        <f>(C64*Factors!$D$2*365)/10^6</f>
        <v>7.0262500000000001</v>
      </c>
      <c r="E64" s="8">
        <f t="shared" si="2"/>
        <v>7.4056644210115218E-3</v>
      </c>
      <c r="F64" s="4">
        <f>C64*[1]Factors!D$8</f>
        <v>2.5919825473540326</v>
      </c>
      <c r="G64" s="29">
        <f>(F64/1000)*Factors!$D$11*365</f>
        <v>0.56949848218491006</v>
      </c>
      <c r="H64" s="29">
        <f>(F64/1000)*Factors!$D$10*365</f>
        <v>1.5766317040354056</v>
      </c>
      <c r="I64" s="29">
        <f t="shared" si="3"/>
        <v>7.5957484821849102</v>
      </c>
      <c r="J64" s="29">
        <f t="shared" si="4"/>
        <v>8.602881704035406</v>
      </c>
      <c r="K64" s="8"/>
      <c r="L64" s="3" t="s">
        <v>220</v>
      </c>
      <c r="M64" s="3" t="s">
        <v>35</v>
      </c>
      <c r="N64" s="3" t="s">
        <v>45</v>
      </c>
      <c r="O64" s="3" t="s">
        <v>36</v>
      </c>
      <c r="P64" s="3" t="s">
        <v>221</v>
      </c>
      <c r="Q64" s="3" t="s">
        <v>222</v>
      </c>
      <c r="R64" s="3" t="s">
        <v>223</v>
      </c>
      <c r="S64" s="3" t="s">
        <v>224</v>
      </c>
      <c r="T64" s="3" t="s">
        <v>48</v>
      </c>
      <c r="U64" s="3" t="s">
        <v>179</v>
      </c>
      <c r="V64" s="5"/>
      <c r="W64" s="3">
        <v>2</v>
      </c>
      <c r="X64" s="3">
        <v>24</v>
      </c>
      <c r="Y64" s="3" t="s">
        <v>29</v>
      </c>
      <c r="Z64" s="3" t="s">
        <v>30</v>
      </c>
      <c r="AA64" s="3" t="s">
        <v>225</v>
      </c>
      <c r="AB64" s="3" t="s">
        <v>32</v>
      </c>
      <c r="AC64" s="5"/>
      <c r="AD64" s="1"/>
      <c r="AE64" s="1"/>
    </row>
    <row r="65" spans="1:31" ht="13.5">
      <c r="A65" s="7">
        <v>62</v>
      </c>
      <c r="B65" s="7" t="s">
        <v>226</v>
      </c>
      <c r="C65" s="7">
        <v>350</v>
      </c>
      <c r="D65" s="4">
        <f>(C65*Factors!$D$2*365)/10^6</f>
        <v>7.0262500000000001</v>
      </c>
      <c r="E65" s="8">
        <f t="shared" si="2"/>
        <v>7.4056644210115218E-3</v>
      </c>
      <c r="F65" s="4">
        <f>C65*[1]Factors!D$8</f>
        <v>2.5919825473540326</v>
      </c>
      <c r="G65" s="29">
        <f>(F65/1000)*Factors!$D$11*365</f>
        <v>0.56949848218491006</v>
      </c>
      <c r="H65" s="29">
        <f>(F65/1000)*Factors!$D$10*365</f>
        <v>1.5766317040354056</v>
      </c>
      <c r="I65" s="29">
        <f t="shared" si="3"/>
        <v>7.5957484821849102</v>
      </c>
      <c r="J65" s="29">
        <f t="shared" si="4"/>
        <v>8.602881704035406</v>
      </c>
      <c r="K65" s="8"/>
      <c r="L65" s="7" t="s">
        <v>182</v>
      </c>
      <c r="M65" s="7" t="s">
        <v>35</v>
      </c>
      <c r="N65" s="7" t="s">
        <v>227</v>
      </c>
      <c r="O65" s="7">
        <v>2025</v>
      </c>
      <c r="P65" s="7" t="s">
        <v>46</v>
      </c>
      <c r="Q65" s="3" t="s">
        <v>47</v>
      </c>
      <c r="R65" s="3" t="s">
        <v>37</v>
      </c>
      <c r="S65" s="3" t="s">
        <v>48</v>
      </c>
      <c r="T65" s="3" t="s">
        <v>48</v>
      </c>
      <c r="U65" s="3" t="s">
        <v>48</v>
      </c>
      <c r="V65" s="3">
        <v>161</v>
      </c>
      <c r="W65" s="3">
        <v>6</v>
      </c>
      <c r="X65" s="7" t="s">
        <v>228</v>
      </c>
      <c r="Y65" s="7" t="s">
        <v>29</v>
      </c>
      <c r="Z65" s="7" t="s">
        <v>30</v>
      </c>
      <c r="AA65" s="3" t="s">
        <v>229</v>
      </c>
      <c r="AB65" s="3" t="s">
        <v>32</v>
      </c>
      <c r="AC65" s="5"/>
      <c r="AD65" s="1"/>
      <c r="AE65" s="1"/>
    </row>
    <row r="66" spans="1:31" ht="13.5">
      <c r="A66" s="3">
        <v>63</v>
      </c>
      <c r="B66" s="3" t="s">
        <v>216</v>
      </c>
      <c r="C66" s="3">
        <v>325</v>
      </c>
      <c r="D66" s="4">
        <f>(C66*Factors!$D$2*365)/10^6</f>
        <v>6.524375</v>
      </c>
      <c r="E66" s="8">
        <f t="shared" si="2"/>
        <v>2.2998355728265456E-2</v>
      </c>
      <c r="F66" s="4">
        <f>C66*[1]Factors!D$9</f>
        <v>7.4744656116862735</v>
      </c>
      <c r="G66" s="29">
        <f>(F66/1000)*Factors!$D$11*365</f>
        <v>1.642255201657894</v>
      </c>
      <c r="H66" s="29">
        <f>(F66/1000)*Factors!$D$10*365</f>
        <v>4.5465118837844383</v>
      </c>
      <c r="I66" s="29">
        <f t="shared" si="3"/>
        <v>8.1666302016578936</v>
      </c>
      <c r="J66" s="29">
        <f t="shared" si="4"/>
        <v>11.070886883784439</v>
      </c>
      <c r="K66" s="8"/>
      <c r="L66" s="3" t="s">
        <v>217</v>
      </c>
      <c r="M66" s="3" t="s">
        <v>35</v>
      </c>
      <c r="N66" s="3" t="s">
        <v>59</v>
      </c>
      <c r="O66" s="3">
        <v>2025</v>
      </c>
      <c r="P66" s="3" t="s">
        <v>27</v>
      </c>
      <c r="Q66" s="3" t="s">
        <v>27</v>
      </c>
      <c r="R66" s="3" t="s">
        <v>27</v>
      </c>
      <c r="S66" s="3" t="s">
        <v>28</v>
      </c>
      <c r="T66" s="3" t="s">
        <v>28</v>
      </c>
      <c r="U66" s="3" t="s">
        <v>28</v>
      </c>
      <c r="V66" s="6">
        <v>120</v>
      </c>
      <c r="W66" s="5"/>
      <c r="X66" s="5"/>
      <c r="Y66" s="3" t="s">
        <v>39</v>
      </c>
      <c r="Z66" s="3" t="s">
        <v>30</v>
      </c>
      <c r="AA66" s="3" t="s">
        <v>218</v>
      </c>
      <c r="AB66" s="3" t="s">
        <v>41</v>
      </c>
      <c r="AC66" s="5"/>
      <c r="AD66" s="1"/>
      <c r="AE66" s="1"/>
    </row>
    <row r="67" spans="1:31" ht="13.5">
      <c r="A67" s="3">
        <v>64</v>
      </c>
      <c r="B67" s="3" t="s">
        <v>210</v>
      </c>
      <c r="C67" s="3">
        <v>300</v>
      </c>
      <c r="D67" s="4">
        <f>(C67*Factors!$D$2*365)/10^6</f>
        <v>6.0225</v>
      </c>
      <c r="E67" s="8">
        <f t="shared" si="2"/>
        <v>2.2998355728265456E-2</v>
      </c>
      <c r="F67" s="4">
        <f>C67*[1]Factors!D$9</f>
        <v>6.8995067184796373</v>
      </c>
      <c r="G67" s="29">
        <f>(F67/1000)*Factors!$D$11*365</f>
        <v>1.5159278784534409</v>
      </c>
      <c r="H67" s="29">
        <f>(F67/1000)*Factors!$D$10*365</f>
        <v>4.1967802004164048</v>
      </c>
      <c r="I67" s="29">
        <f t="shared" si="3"/>
        <v>7.5384278784534411</v>
      </c>
      <c r="J67" s="29">
        <f t="shared" si="4"/>
        <v>10.219280200416405</v>
      </c>
      <c r="K67" s="8"/>
      <c r="L67" s="3" t="s">
        <v>211</v>
      </c>
      <c r="M67" s="3" t="s">
        <v>35</v>
      </c>
      <c r="N67" s="3" t="s">
        <v>24</v>
      </c>
      <c r="O67" s="3">
        <v>2026</v>
      </c>
      <c r="P67" s="3" t="s">
        <v>25</v>
      </c>
      <c r="Q67" s="3" t="s">
        <v>26</v>
      </c>
      <c r="R67" s="3" t="s">
        <v>27</v>
      </c>
      <c r="S67" s="3" t="s">
        <v>28</v>
      </c>
      <c r="T67" s="3" t="s">
        <v>28</v>
      </c>
      <c r="U67" s="3" t="s">
        <v>28</v>
      </c>
      <c r="V67" s="6">
        <v>555</v>
      </c>
      <c r="W67" s="5"/>
      <c r="X67" s="5"/>
      <c r="Y67" s="3" t="s">
        <v>29</v>
      </c>
      <c r="Z67" s="3" t="s">
        <v>30</v>
      </c>
      <c r="AA67" s="3" t="s">
        <v>212</v>
      </c>
      <c r="AB67" s="3" t="s">
        <v>41</v>
      </c>
      <c r="AC67" s="5"/>
      <c r="AD67" s="1"/>
      <c r="AE67" s="1"/>
    </row>
    <row r="68" spans="1:31" ht="13.5">
      <c r="A68" s="3">
        <v>65</v>
      </c>
      <c r="B68" s="3" t="s">
        <v>213</v>
      </c>
      <c r="C68" s="3">
        <v>300</v>
      </c>
      <c r="D68" s="4">
        <f>(C68*Factors!$D$2*365)/10^6</f>
        <v>6.0225</v>
      </c>
      <c r="E68" s="8">
        <f t="shared" si="2"/>
        <v>2.2998355728265456E-2</v>
      </c>
      <c r="F68" s="4">
        <f>C68*[1]Factors!D$9</f>
        <v>6.8995067184796373</v>
      </c>
      <c r="G68" s="29">
        <f>(F68/1000)*Factors!$D$11*365</f>
        <v>1.5159278784534409</v>
      </c>
      <c r="H68" s="29">
        <f>(F68/1000)*Factors!$D$10*365</f>
        <v>4.1967802004164048</v>
      </c>
      <c r="I68" s="29">
        <f t="shared" ref="I68:I100" si="5">D68+G68</f>
        <v>7.5384278784534411</v>
      </c>
      <c r="J68" s="29">
        <f t="shared" ref="J68:J100" si="6">D68+H68</f>
        <v>10.219280200416405</v>
      </c>
      <c r="K68" s="8"/>
      <c r="L68" s="3" t="s">
        <v>63</v>
      </c>
      <c r="M68" s="3" t="s">
        <v>35</v>
      </c>
      <c r="N68" s="3" t="s">
        <v>24</v>
      </c>
      <c r="O68" s="3">
        <v>2026</v>
      </c>
      <c r="P68" s="3" t="s">
        <v>65</v>
      </c>
      <c r="Q68" s="3" t="s">
        <v>65</v>
      </c>
      <c r="R68" s="3" t="s">
        <v>65</v>
      </c>
      <c r="S68" s="3" t="s">
        <v>38</v>
      </c>
      <c r="T68" s="3" t="s">
        <v>38</v>
      </c>
      <c r="U68" s="3" t="s">
        <v>38</v>
      </c>
      <c r="V68" s="6">
        <v>1105</v>
      </c>
      <c r="W68" s="3">
        <v>118</v>
      </c>
      <c r="X68" s="3">
        <v>30</v>
      </c>
      <c r="Y68" s="3" t="s">
        <v>29</v>
      </c>
      <c r="Z68" s="3" t="s">
        <v>30</v>
      </c>
      <c r="AA68" s="3" t="s">
        <v>214</v>
      </c>
      <c r="AB68" s="3" t="s">
        <v>41</v>
      </c>
      <c r="AC68" s="3" t="s">
        <v>215</v>
      </c>
      <c r="AD68" s="1"/>
      <c r="AE68" s="1"/>
    </row>
    <row r="69" spans="1:31" ht="13.5">
      <c r="A69" s="3">
        <v>66</v>
      </c>
      <c r="B69" s="3" t="s">
        <v>204</v>
      </c>
      <c r="C69" s="3">
        <v>260</v>
      </c>
      <c r="D69" s="4">
        <f>(C69*Factors!$D$2*365)/10^6</f>
        <v>5.2195</v>
      </c>
      <c r="E69" s="8">
        <f t="shared" ref="E69:E100" si="7">F69/C69</f>
        <v>2.2998355728265456E-2</v>
      </c>
      <c r="F69" s="4">
        <f>C69*[1]Factors!D$9</f>
        <v>5.9795724893490183</v>
      </c>
      <c r="G69" s="29">
        <f>(F69/1000)*Factors!$D$11*365</f>
        <v>1.3138041613263152</v>
      </c>
      <c r="H69" s="29">
        <f>(F69/1000)*Factors!$D$10*365</f>
        <v>3.6372095070275505</v>
      </c>
      <c r="I69" s="29">
        <f t="shared" si="5"/>
        <v>6.5333041613263152</v>
      </c>
      <c r="J69" s="29">
        <f t="shared" si="6"/>
        <v>8.856709507027551</v>
      </c>
      <c r="K69" s="8"/>
      <c r="L69" s="3" t="s">
        <v>205</v>
      </c>
      <c r="M69" s="3" t="s">
        <v>206</v>
      </c>
      <c r="N69" s="3" t="s">
        <v>73</v>
      </c>
      <c r="O69" s="3" t="s">
        <v>36</v>
      </c>
      <c r="P69" s="3" t="s">
        <v>207</v>
      </c>
      <c r="Q69" s="3" t="s">
        <v>208</v>
      </c>
      <c r="R69" s="3" t="s">
        <v>130</v>
      </c>
      <c r="S69" s="3" t="s">
        <v>209</v>
      </c>
      <c r="T69" s="3" t="s">
        <v>38</v>
      </c>
      <c r="U69" s="3" t="s">
        <v>87</v>
      </c>
      <c r="V69" s="6">
        <v>145</v>
      </c>
      <c r="W69" s="5"/>
      <c r="X69" s="5"/>
      <c r="Y69" s="3" t="s">
        <v>29</v>
      </c>
      <c r="Z69" s="3" t="s">
        <v>30</v>
      </c>
      <c r="AA69" s="5"/>
      <c r="AB69" s="3" t="s">
        <v>32</v>
      </c>
      <c r="AC69" s="3" t="s">
        <v>125</v>
      </c>
      <c r="AD69" s="1"/>
      <c r="AE69" s="1"/>
    </row>
    <row r="70" spans="1:31" ht="13.5">
      <c r="A70" s="3">
        <v>67</v>
      </c>
      <c r="B70" s="3" t="s">
        <v>201</v>
      </c>
      <c r="C70" s="3">
        <v>245</v>
      </c>
      <c r="D70" s="4">
        <f>(C70*Factors!$D$2*365)/10^6</f>
        <v>4.9183750000000002</v>
      </c>
      <c r="E70" s="8">
        <f t="shared" si="7"/>
        <v>2.2998355728265456E-2</v>
      </c>
      <c r="F70" s="4">
        <f>C70*[1]Factors!D$9</f>
        <v>5.6345971534250365</v>
      </c>
      <c r="G70" s="29">
        <f>(F70/1000)*Factors!$D$11*365</f>
        <v>1.2380077674036432</v>
      </c>
      <c r="H70" s="29">
        <f>(F70/1000)*Factors!$D$10*365</f>
        <v>3.4273704970067302</v>
      </c>
      <c r="I70" s="29">
        <f t="shared" si="5"/>
        <v>6.1563827674036435</v>
      </c>
      <c r="J70" s="29">
        <f t="shared" si="6"/>
        <v>8.34574549700673</v>
      </c>
      <c r="K70" s="8"/>
      <c r="L70" s="3" t="s">
        <v>202</v>
      </c>
      <c r="M70" s="3" t="s">
        <v>97</v>
      </c>
      <c r="N70" s="3" t="s">
        <v>45</v>
      </c>
      <c r="O70" s="3">
        <v>2025</v>
      </c>
      <c r="P70" s="3" t="s">
        <v>65</v>
      </c>
      <c r="Q70" s="3" t="s">
        <v>65</v>
      </c>
      <c r="R70" s="3" t="s">
        <v>65</v>
      </c>
      <c r="S70" s="3" t="s">
        <v>38</v>
      </c>
      <c r="T70" s="3" t="s">
        <v>38</v>
      </c>
      <c r="U70" s="3" t="s">
        <v>38</v>
      </c>
      <c r="V70" s="5"/>
      <c r="W70" s="3">
        <v>32</v>
      </c>
      <c r="X70" s="3">
        <v>24</v>
      </c>
      <c r="Y70" s="3" t="s">
        <v>29</v>
      </c>
      <c r="Z70" s="3" t="s">
        <v>30</v>
      </c>
      <c r="AA70" s="3" t="s">
        <v>203</v>
      </c>
      <c r="AB70" s="3" t="s">
        <v>41</v>
      </c>
      <c r="AC70" s="3" t="s">
        <v>148</v>
      </c>
      <c r="AD70" s="1"/>
      <c r="AE70" s="1"/>
    </row>
    <row r="71" spans="1:31" ht="13.5">
      <c r="A71" s="3">
        <v>68</v>
      </c>
      <c r="B71" s="3" t="s">
        <v>194</v>
      </c>
      <c r="C71" s="3">
        <v>200</v>
      </c>
      <c r="D71" s="4">
        <f>(C71*Factors!$D$2*365)/10^6</f>
        <v>4.0149999999999997</v>
      </c>
      <c r="E71" s="8">
        <f t="shared" si="7"/>
        <v>2.2998355728265456E-2</v>
      </c>
      <c r="F71" s="4">
        <f>C71*[1]Factors!D$9</f>
        <v>4.5996711456530912</v>
      </c>
      <c r="G71" s="29">
        <f>(F71/1000)*Factors!$D$11*365</f>
        <v>1.0106185856356273</v>
      </c>
      <c r="H71" s="29">
        <f>(F71/1000)*Factors!$D$10*365</f>
        <v>2.7978534669442698</v>
      </c>
      <c r="I71" s="29">
        <f t="shared" si="5"/>
        <v>5.0256185856356268</v>
      </c>
      <c r="J71" s="29">
        <f t="shared" si="6"/>
        <v>6.8128534669442695</v>
      </c>
      <c r="K71" s="8"/>
      <c r="L71" s="3" t="s">
        <v>158</v>
      </c>
      <c r="M71" s="3" t="s">
        <v>35</v>
      </c>
      <c r="N71" s="3" t="s">
        <v>24</v>
      </c>
      <c r="O71" s="3">
        <v>2026</v>
      </c>
      <c r="P71" s="3" t="s">
        <v>123</v>
      </c>
      <c r="Q71" s="3" t="s">
        <v>123</v>
      </c>
      <c r="R71" s="3" t="s">
        <v>123</v>
      </c>
      <c r="S71" s="3" t="s">
        <v>87</v>
      </c>
      <c r="T71" s="3" t="s">
        <v>87</v>
      </c>
      <c r="U71" s="3" t="s">
        <v>87</v>
      </c>
      <c r="V71" s="5"/>
      <c r="W71" s="5"/>
      <c r="X71" s="5"/>
      <c r="Y71" s="3" t="s">
        <v>39</v>
      </c>
      <c r="Z71" s="5"/>
      <c r="AA71" s="5"/>
      <c r="AB71" s="3" t="s">
        <v>41</v>
      </c>
      <c r="AC71" s="3" t="s">
        <v>195</v>
      </c>
      <c r="AD71" s="1"/>
      <c r="AE71" s="1"/>
    </row>
    <row r="72" spans="1:31" ht="13.5">
      <c r="A72" s="3">
        <v>69</v>
      </c>
      <c r="B72" s="3" t="s">
        <v>196</v>
      </c>
      <c r="C72" s="3">
        <v>200</v>
      </c>
      <c r="D72" s="4">
        <f>(C72*Factors!$D$2*365)/10^6</f>
        <v>4.0149999999999997</v>
      </c>
      <c r="E72" s="8">
        <f t="shared" si="7"/>
        <v>2.2998355728265456E-2</v>
      </c>
      <c r="F72" s="4">
        <f>C72*[1]Factors!D$9</f>
        <v>4.5996711456530912</v>
      </c>
      <c r="G72" s="29">
        <f>(F72/1000)*Factors!$D$11*365</f>
        <v>1.0106185856356273</v>
      </c>
      <c r="H72" s="29">
        <f>(F72/1000)*Factors!$D$10*365</f>
        <v>2.7978534669442698</v>
      </c>
      <c r="I72" s="29">
        <f t="shared" si="5"/>
        <v>5.0256185856356268</v>
      </c>
      <c r="J72" s="29">
        <f t="shared" si="6"/>
        <v>6.8128534669442695</v>
      </c>
      <c r="K72" s="8"/>
      <c r="L72" s="3" t="s">
        <v>197</v>
      </c>
      <c r="M72" s="3" t="s">
        <v>35</v>
      </c>
      <c r="N72" s="3" t="s">
        <v>24</v>
      </c>
      <c r="O72" s="3">
        <v>2029</v>
      </c>
      <c r="P72" s="3" t="s">
        <v>198</v>
      </c>
      <c r="Q72" s="3" t="s">
        <v>198</v>
      </c>
      <c r="R72" s="3" t="s">
        <v>198</v>
      </c>
      <c r="S72" s="3" t="s">
        <v>38</v>
      </c>
      <c r="T72" s="3" t="s">
        <v>38</v>
      </c>
      <c r="U72" s="3" t="s">
        <v>38</v>
      </c>
      <c r="V72" s="6">
        <v>400</v>
      </c>
      <c r="W72" s="5"/>
      <c r="X72" s="5"/>
      <c r="Y72" s="3" t="s">
        <v>39</v>
      </c>
      <c r="Z72" s="5"/>
      <c r="AA72" s="5"/>
      <c r="AB72" s="3" t="s">
        <v>41</v>
      </c>
      <c r="AC72" s="3" t="s">
        <v>148</v>
      </c>
      <c r="AD72" s="1"/>
      <c r="AE72" s="1"/>
    </row>
    <row r="73" spans="1:31" ht="13.5">
      <c r="A73" s="3">
        <v>70</v>
      </c>
      <c r="B73" s="3" t="s">
        <v>199</v>
      </c>
      <c r="C73" s="3">
        <v>200</v>
      </c>
      <c r="D73" s="4">
        <f>(C73*Factors!$D$2*365)/10^6</f>
        <v>4.0149999999999997</v>
      </c>
      <c r="E73" s="8">
        <f t="shared" si="7"/>
        <v>2.2998355728265456E-2</v>
      </c>
      <c r="F73" s="4">
        <f>C73*[1]Factors!D$9</f>
        <v>4.5996711456530912</v>
      </c>
      <c r="G73" s="29">
        <f>(F73/1000)*Factors!$D$11*365</f>
        <v>1.0106185856356273</v>
      </c>
      <c r="H73" s="29">
        <f>(F73/1000)*Factors!$D$10*365</f>
        <v>2.7978534669442698</v>
      </c>
      <c r="I73" s="29">
        <f t="shared" si="5"/>
        <v>5.0256185856356268</v>
      </c>
      <c r="J73" s="29">
        <f t="shared" si="6"/>
        <v>6.8128534669442695</v>
      </c>
      <c r="K73" s="8"/>
      <c r="L73" s="3" t="s">
        <v>200</v>
      </c>
      <c r="M73" s="3" t="s">
        <v>35</v>
      </c>
      <c r="N73" s="3" t="s">
        <v>24</v>
      </c>
      <c r="O73" s="3">
        <v>2029</v>
      </c>
      <c r="P73" s="3" t="s">
        <v>198</v>
      </c>
      <c r="Q73" s="3" t="s">
        <v>198</v>
      </c>
      <c r="R73" s="3" t="s">
        <v>198</v>
      </c>
      <c r="S73" s="3" t="s">
        <v>38</v>
      </c>
      <c r="T73" s="3" t="s">
        <v>38</v>
      </c>
      <c r="U73" s="3" t="s">
        <v>38</v>
      </c>
      <c r="V73" s="6">
        <v>400</v>
      </c>
      <c r="W73" s="5"/>
      <c r="X73" s="5"/>
      <c r="Y73" s="5"/>
      <c r="Z73" s="5"/>
      <c r="AA73" s="5"/>
      <c r="AB73" s="5"/>
      <c r="AC73" s="3" t="s">
        <v>148</v>
      </c>
      <c r="AD73" s="1"/>
      <c r="AE73" s="1"/>
    </row>
    <row r="74" spans="1:31" ht="13.5">
      <c r="A74" s="3">
        <v>71</v>
      </c>
      <c r="B74" s="3" t="s">
        <v>191</v>
      </c>
      <c r="C74" s="3">
        <v>190</v>
      </c>
      <c r="D74" s="4">
        <f>(C74*Factors!$D$2*365)/10^6</f>
        <v>3.8142499999999999</v>
      </c>
      <c r="E74" s="8">
        <f t="shared" si="7"/>
        <v>7.405664421011521E-3</v>
      </c>
      <c r="F74" s="4">
        <f>C74*[1]Factors!D$8</f>
        <v>1.407076239992189</v>
      </c>
      <c r="G74" s="29">
        <f>(F74/1000)*Factors!$D$11*365</f>
        <v>0.30915631890037981</v>
      </c>
      <c r="H74" s="29">
        <f>(F74/1000)*Factors!$D$10*365</f>
        <v>0.8558857821906487</v>
      </c>
      <c r="I74" s="29">
        <f t="shared" si="5"/>
        <v>4.12340631890038</v>
      </c>
      <c r="J74" s="29">
        <f t="shared" si="6"/>
        <v>4.6701357821906484</v>
      </c>
      <c r="K74" s="8"/>
      <c r="L74" s="3" t="s">
        <v>192</v>
      </c>
      <c r="M74" s="3" t="s">
        <v>35</v>
      </c>
      <c r="N74" s="3" t="s">
        <v>77</v>
      </c>
      <c r="O74" s="3">
        <v>2026</v>
      </c>
      <c r="P74" s="3" t="s">
        <v>47</v>
      </c>
      <c r="Q74" s="3" t="s">
        <v>47</v>
      </c>
      <c r="R74" s="3" t="s">
        <v>47</v>
      </c>
      <c r="S74" s="3" t="s">
        <v>48</v>
      </c>
      <c r="T74" s="3" t="s">
        <v>48</v>
      </c>
      <c r="U74" s="3" t="s">
        <v>48</v>
      </c>
      <c r="V74" s="6">
        <v>101</v>
      </c>
      <c r="W74" s="3">
        <v>20</v>
      </c>
      <c r="X74" s="5"/>
      <c r="Y74" s="3" t="s">
        <v>39</v>
      </c>
      <c r="Z74" s="3" t="s">
        <v>30</v>
      </c>
      <c r="AA74" s="3" t="s">
        <v>193</v>
      </c>
      <c r="AB74" s="3" t="s">
        <v>41</v>
      </c>
      <c r="AC74" s="5"/>
      <c r="AD74" s="1"/>
      <c r="AE74" s="1"/>
    </row>
    <row r="75" spans="1:31" ht="13.5">
      <c r="A75" s="3">
        <v>72</v>
      </c>
      <c r="B75" s="3" t="s">
        <v>186</v>
      </c>
      <c r="C75" s="3">
        <v>144</v>
      </c>
      <c r="D75" s="4">
        <f>(C75*Factors!$D$2*365)/10^6</f>
        <v>2.8908</v>
      </c>
      <c r="E75" s="8">
        <f t="shared" si="7"/>
        <v>2.2998355728265456E-2</v>
      </c>
      <c r="F75" s="4">
        <f>C75*[1]Factors!D$9</f>
        <v>3.3117632248702256</v>
      </c>
      <c r="G75" s="29">
        <f>(F75/1000)*Factors!$D$11*365</f>
        <v>0.72764538165765147</v>
      </c>
      <c r="H75" s="29">
        <f>(F75/1000)*Factors!$D$10*365</f>
        <v>2.0144544961998743</v>
      </c>
      <c r="I75" s="29">
        <f t="shared" si="5"/>
        <v>3.6184453816576516</v>
      </c>
      <c r="J75" s="29">
        <f t="shared" si="6"/>
        <v>4.9052544961998743</v>
      </c>
      <c r="K75" s="8"/>
      <c r="L75" s="3" t="s">
        <v>187</v>
      </c>
      <c r="M75" s="3" t="s">
        <v>51</v>
      </c>
      <c r="N75" s="3" t="s">
        <v>59</v>
      </c>
      <c r="O75" s="3">
        <v>2025</v>
      </c>
      <c r="P75" s="3" t="s">
        <v>92</v>
      </c>
      <c r="Q75" s="3" t="s">
        <v>92</v>
      </c>
      <c r="R75" s="3" t="s">
        <v>92</v>
      </c>
      <c r="S75" s="3" t="s">
        <v>38</v>
      </c>
      <c r="T75" s="3" t="s">
        <v>38</v>
      </c>
      <c r="U75" s="3" t="s">
        <v>38</v>
      </c>
      <c r="V75" s="5"/>
      <c r="W75" s="3">
        <v>51</v>
      </c>
      <c r="X75" s="3" t="s">
        <v>188</v>
      </c>
      <c r="Y75" s="3" t="s">
        <v>29</v>
      </c>
      <c r="Z75" s="3" t="s">
        <v>30</v>
      </c>
      <c r="AA75" s="3" t="s">
        <v>189</v>
      </c>
      <c r="AB75" s="3" t="s">
        <v>41</v>
      </c>
      <c r="AC75" s="3" t="s">
        <v>190</v>
      </c>
      <c r="AD75" s="1"/>
      <c r="AE75" s="1"/>
    </row>
    <row r="76" spans="1:31" ht="13.5">
      <c r="A76" s="3">
        <v>73</v>
      </c>
      <c r="B76" s="3" t="s">
        <v>181</v>
      </c>
      <c r="C76" s="3">
        <v>140</v>
      </c>
      <c r="D76" s="4">
        <f>(C76*Factors!$D$2*365)/10^6</f>
        <v>2.8105000000000002</v>
      </c>
      <c r="E76" s="8">
        <f t="shared" si="7"/>
        <v>7.4056644210115218E-3</v>
      </c>
      <c r="F76" s="4">
        <f>C76*[1]Factors!D$8</f>
        <v>1.036793018941613</v>
      </c>
      <c r="G76" s="29">
        <f>(F76/1000)*Factors!$D$11*365</f>
        <v>0.22779939287396406</v>
      </c>
      <c r="H76" s="29">
        <f>(F76/1000)*Factors!$D$10*365</f>
        <v>0.63065268161416221</v>
      </c>
      <c r="I76" s="29">
        <f t="shared" si="5"/>
        <v>3.0382993928739643</v>
      </c>
      <c r="J76" s="29">
        <f t="shared" si="6"/>
        <v>3.4411526816141622</v>
      </c>
      <c r="K76" s="8"/>
      <c r="L76" s="3" t="s">
        <v>182</v>
      </c>
      <c r="M76" s="3" t="s">
        <v>97</v>
      </c>
      <c r="N76" s="3" t="s">
        <v>183</v>
      </c>
      <c r="O76" s="3" t="s">
        <v>36</v>
      </c>
      <c r="P76" s="3" t="s">
        <v>184</v>
      </c>
      <c r="Q76" s="3" t="s">
        <v>47</v>
      </c>
      <c r="R76" s="3" t="s">
        <v>99</v>
      </c>
      <c r="S76" s="3" t="s">
        <v>48</v>
      </c>
      <c r="T76" s="3" t="s">
        <v>48</v>
      </c>
      <c r="U76" s="3" t="s">
        <v>48</v>
      </c>
      <c r="V76" s="6">
        <v>96</v>
      </c>
      <c r="W76" s="3">
        <v>17</v>
      </c>
      <c r="X76" s="3">
        <v>16</v>
      </c>
      <c r="Y76" s="3" t="s">
        <v>29</v>
      </c>
      <c r="Z76" s="3" t="s">
        <v>30</v>
      </c>
      <c r="AA76" s="3" t="s">
        <v>185</v>
      </c>
      <c r="AB76" s="3" t="s">
        <v>32</v>
      </c>
      <c r="AC76" s="3" t="s">
        <v>148</v>
      </c>
      <c r="AD76" s="1"/>
      <c r="AE76" s="1"/>
    </row>
    <row r="77" spans="1:31" ht="13.5">
      <c r="A77" s="3">
        <v>74</v>
      </c>
      <c r="B77" s="3" t="s">
        <v>169</v>
      </c>
      <c r="C77" s="3">
        <v>125</v>
      </c>
      <c r="D77" s="4">
        <f>(C77*Factors!$D$2*365)/10^6</f>
        <v>2.5093749999999999</v>
      </c>
      <c r="E77" s="8">
        <f t="shared" si="7"/>
        <v>2.2998355728265456E-2</v>
      </c>
      <c r="F77" s="4">
        <f>C77*[1]Factors!D$9</f>
        <v>2.8747944660331819</v>
      </c>
      <c r="G77" s="29">
        <f>(F77/1000)*Factors!$D$11*365</f>
        <v>0.63163661602226695</v>
      </c>
      <c r="H77" s="29">
        <f>(F77/1000)*Factors!$D$10*365</f>
        <v>1.7486584168401687</v>
      </c>
      <c r="I77" s="29">
        <f t="shared" si="5"/>
        <v>3.1410116160222668</v>
      </c>
      <c r="J77" s="29">
        <f t="shared" si="6"/>
        <v>4.2580334168401688</v>
      </c>
      <c r="K77" s="8"/>
      <c r="L77" s="3" t="s">
        <v>170</v>
      </c>
      <c r="M77" s="3" t="s">
        <v>97</v>
      </c>
      <c r="N77" s="3" t="s">
        <v>73</v>
      </c>
      <c r="O77" s="3">
        <v>2029</v>
      </c>
      <c r="P77" s="3" t="s">
        <v>171</v>
      </c>
      <c r="Q77" s="3" t="s">
        <v>171</v>
      </c>
      <c r="R77" s="3" t="s">
        <v>171</v>
      </c>
      <c r="S77" s="3" t="s">
        <v>172</v>
      </c>
      <c r="T77" s="3" t="s">
        <v>172</v>
      </c>
      <c r="U77" s="3" t="s">
        <v>172</v>
      </c>
      <c r="V77" s="5"/>
      <c r="W77" s="3">
        <v>60</v>
      </c>
      <c r="X77" s="5"/>
      <c r="Y77" s="3" t="s">
        <v>39</v>
      </c>
      <c r="Z77" s="3" t="s">
        <v>30</v>
      </c>
      <c r="AA77" s="5"/>
      <c r="AB77" s="3" t="s">
        <v>41</v>
      </c>
      <c r="AC77" s="3" t="s">
        <v>139</v>
      </c>
      <c r="AD77" s="1"/>
      <c r="AE77" s="1"/>
    </row>
    <row r="78" spans="1:31" ht="13.5">
      <c r="A78" s="3">
        <v>75</v>
      </c>
      <c r="B78" s="3" t="s">
        <v>173</v>
      </c>
      <c r="C78" s="3">
        <v>125</v>
      </c>
      <c r="D78" s="4">
        <f>(C78*Factors!$D$2*365)/10^6</f>
        <v>2.5093749999999999</v>
      </c>
      <c r="E78" s="8">
        <f t="shared" si="7"/>
        <v>2.2998355728265456E-2</v>
      </c>
      <c r="F78" s="4">
        <f>C78*[1]Factors!D$9</f>
        <v>2.8747944660331819</v>
      </c>
      <c r="G78" s="29">
        <f>(F78/1000)*Factors!$D$11*365</f>
        <v>0.63163661602226695</v>
      </c>
      <c r="H78" s="29">
        <f>(F78/1000)*Factors!$D$10*365</f>
        <v>1.7486584168401687</v>
      </c>
      <c r="I78" s="29">
        <f t="shared" si="5"/>
        <v>3.1410116160222668</v>
      </c>
      <c r="J78" s="29">
        <f t="shared" si="6"/>
        <v>4.2580334168401688</v>
      </c>
      <c r="K78" s="8"/>
      <c r="L78" s="3" t="s">
        <v>174</v>
      </c>
      <c r="M78" s="3" t="s">
        <v>35</v>
      </c>
      <c r="N78" s="3" t="s">
        <v>24</v>
      </c>
      <c r="O78" s="3">
        <v>2025</v>
      </c>
      <c r="P78" s="3" t="s">
        <v>175</v>
      </c>
      <c r="Q78" s="3" t="s">
        <v>176</v>
      </c>
      <c r="R78" s="3" t="s">
        <v>177</v>
      </c>
      <c r="S78" s="3" t="s">
        <v>178</v>
      </c>
      <c r="T78" s="3" t="s">
        <v>179</v>
      </c>
      <c r="U78" s="3" t="s">
        <v>48</v>
      </c>
      <c r="V78" s="6">
        <v>272</v>
      </c>
      <c r="W78" s="5"/>
      <c r="X78" s="5"/>
      <c r="Y78" s="3" t="s">
        <v>29</v>
      </c>
      <c r="Z78" s="3" t="s">
        <v>30</v>
      </c>
      <c r="AA78" s="3" t="s">
        <v>180</v>
      </c>
      <c r="AB78" s="3" t="s">
        <v>32</v>
      </c>
      <c r="AC78" s="3" t="s">
        <v>82</v>
      </c>
      <c r="AD78" s="1"/>
      <c r="AE78" s="1"/>
    </row>
    <row r="79" spans="1:31" ht="13.5">
      <c r="A79" s="3">
        <v>76</v>
      </c>
      <c r="B79" s="3" t="s">
        <v>166</v>
      </c>
      <c r="C79" s="3">
        <v>120</v>
      </c>
      <c r="D79" s="4">
        <f>(C79*Factors!$D$2*365)/10^6</f>
        <v>2.4089999999999998</v>
      </c>
      <c r="E79" s="8">
        <f t="shared" si="7"/>
        <v>2.2998355728265456E-2</v>
      </c>
      <c r="F79" s="4">
        <f>C79*[1]Factors!D$9</f>
        <v>2.7598026873918546</v>
      </c>
      <c r="G79" s="29">
        <f>(F79/1000)*Factors!$D$11*365</f>
        <v>0.60637115138137621</v>
      </c>
      <c r="H79" s="29">
        <f>(F79/1000)*Factors!$D$10*365</f>
        <v>1.6787120801665618</v>
      </c>
      <c r="I79" s="29">
        <f t="shared" si="5"/>
        <v>3.0153711513813759</v>
      </c>
      <c r="J79" s="29">
        <f t="shared" si="6"/>
        <v>4.0877120801665612</v>
      </c>
      <c r="K79" s="8"/>
      <c r="L79" s="3" t="s">
        <v>167</v>
      </c>
      <c r="M79" s="3" t="s">
        <v>35</v>
      </c>
      <c r="N79" s="3" t="s">
        <v>77</v>
      </c>
      <c r="O79" s="3">
        <v>2027</v>
      </c>
      <c r="P79" s="3" t="s">
        <v>123</v>
      </c>
      <c r="Q79" s="3" t="s">
        <v>123</v>
      </c>
      <c r="R79" s="3" t="s">
        <v>123</v>
      </c>
      <c r="S79" s="3" t="s">
        <v>87</v>
      </c>
      <c r="T79" s="3" t="s">
        <v>87</v>
      </c>
      <c r="U79" s="3" t="s">
        <v>87</v>
      </c>
      <c r="V79" s="6">
        <v>73</v>
      </c>
      <c r="W79" s="5"/>
      <c r="X79" s="5"/>
      <c r="Y79" s="3" t="s">
        <v>39</v>
      </c>
      <c r="Z79" s="3" t="s">
        <v>30</v>
      </c>
      <c r="AA79" s="3" t="s">
        <v>168</v>
      </c>
      <c r="AB79" s="3" t="s">
        <v>41</v>
      </c>
      <c r="AC79" s="5"/>
      <c r="AD79" s="1"/>
      <c r="AE79" s="1"/>
    </row>
    <row r="80" spans="1:31" ht="13.5">
      <c r="A80" s="3">
        <v>77</v>
      </c>
      <c r="B80" s="3" t="s">
        <v>165</v>
      </c>
      <c r="C80" s="3">
        <v>115</v>
      </c>
      <c r="D80" s="4">
        <f>(C80*Factors!$D$2*365)/10^6</f>
        <v>2.3086250000000001</v>
      </c>
      <c r="E80" s="8">
        <f t="shared" si="7"/>
        <v>2.2998355728265456E-2</v>
      </c>
      <c r="F80" s="4">
        <f>C80*[1]Factors!D$9</f>
        <v>2.6448109087505274</v>
      </c>
      <c r="G80" s="29">
        <f>(F80/1000)*Factors!$D$11*365</f>
        <v>0.58110568674048557</v>
      </c>
      <c r="H80" s="29">
        <f>(F80/1000)*Factors!$D$10*365</f>
        <v>1.608765743492955</v>
      </c>
      <c r="I80" s="29">
        <f t="shared" si="5"/>
        <v>2.8897306867404859</v>
      </c>
      <c r="J80" s="29">
        <f t="shared" si="6"/>
        <v>3.9173907434929554</v>
      </c>
      <c r="K80" s="8"/>
      <c r="L80" s="3" t="s">
        <v>110</v>
      </c>
      <c r="M80" s="3" t="s">
        <v>35</v>
      </c>
      <c r="N80" s="3" t="s">
        <v>73</v>
      </c>
      <c r="O80" s="3">
        <v>2025</v>
      </c>
      <c r="P80" s="3" t="s">
        <v>123</v>
      </c>
      <c r="Q80" s="3" t="s">
        <v>123</v>
      </c>
      <c r="R80" s="3" t="s">
        <v>123</v>
      </c>
      <c r="S80" s="3" t="s">
        <v>87</v>
      </c>
      <c r="T80" s="3" t="s">
        <v>87</v>
      </c>
      <c r="U80" s="3" t="s">
        <v>87</v>
      </c>
      <c r="V80" s="5"/>
      <c r="W80" s="5"/>
      <c r="X80" s="5"/>
      <c r="Y80" s="3" t="s">
        <v>39</v>
      </c>
      <c r="Z80" s="5"/>
      <c r="AA80" s="5"/>
      <c r="AB80" s="3" t="s">
        <v>41</v>
      </c>
      <c r="AC80" s="5"/>
      <c r="AD80" s="1"/>
      <c r="AE80" s="1"/>
    </row>
    <row r="81" spans="1:31" ht="13.5">
      <c r="A81" s="3">
        <v>78</v>
      </c>
      <c r="B81" s="3" t="s">
        <v>163</v>
      </c>
      <c r="C81" s="3">
        <v>106</v>
      </c>
      <c r="D81" s="4">
        <f>(C81*Factors!$D$2*365)/10^6</f>
        <v>2.1279499999999998</v>
      </c>
      <c r="E81" s="8">
        <f t="shared" si="7"/>
        <v>2.2998355728265456E-2</v>
      </c>
      <c r="F81" s="4">
        <f>C81*[1]Factors!D$9</f>
        <v>2.4378257071961382</v>
      </c>
      <c r="G81" s="29">
        <f>(F81/1000)*Factors!$D$11*365</f>
        <v>0.53562785038688232</v>
      </c>
      <c r="H81" s="29">
        <f>(F81/1000)*Factors!$D$10*365</f>
        <v>1.482862337480463</v>
      </c>
      <c r="I81" s="29">
        <f t="shared" si="5"/>
        <v>2.6635778503868819</v>
      </c>
      <c r="J81" s="29">
        <f t="shared" si="6"/>
        <v>3.6108123374804628</v>
      </c>
      <c r="K81" s="8"/>
      <c r="L81" s="3" t="s">
        <v>110</v>
      </c>
      <c r="M81" s="3" t="s">
        <v>35</v>
      </c>
      <c r="N81" s="3" t="s">
        <v>85</v>
      </c>
      <c r="O81" s="3" t="s">
        <v>36</v>
      </c>
      <c r="P81" s="3" t="s">
        <v>112</v>
      </c>
      <c r="Q81" s="3" t="s">
        <v>112</v>
      </c>
      <c r="R81" s="3" t="s">
        <v>112</v>
      </c>
      <c r="S81" s="3" t="s">
        <v>87</v>
      </c>
      <c r="T81" s="3" t="s">
        <v>87</v>
      </c>
      <c r="U81" s="3" t="s">
        <v>87</v>
      </c>
      <c r="V81" s="6">
        <v>15</v>
      </c>
      <c r="W81" s="3">
        <v>13</v>
      </c>
      <c r="X81" s="3">
        <v>42</v>
      </c>
      <c r="Y81" s="3" t="s">
        <v>29</v>
      </c>
      <c r="Z81" s="3" t="s">
        <v>30</v>
      </c>
      <c r="AA81" s="3" t="s">
        <v>164</v>
      </c>
      <c r="AB81" s="3" t="s">
        <v>41</v>
      </c>
      <c r="AC81" s="5"/>
      <c r="AD81" s="1"/>
      <c r="AE81" s="1"/>
    </row>
    <row r="82" spans="1:31" ht="13.5">
      <c r="A82" s="3">
        <v>79</v>
      </c>
      <c r="B82" s="3" t="s">
        <v>161</v>
      </c>
      <c r="C82" s="3">
        <v>105</v>
      </c>
      <c r="D82" s="4">
        <f>(C82*Factors!$D$2*365)/10^6</f>
        <v>2.1078749999999999</v>
      </c>
      <c r="E82" s="8">
        <f t="shared" si="7"/>
        <v>2.2998355728265456E-2</v>
      </c>
      <c r="F82" s="4">
        <f>C82*[1]Factors!D$9</f>
        <v>2.4148273514678729</v>
      </c>
      <c r="G82" s="29">
        <f>(F82/1000)*Factors!$D$11*365</f>
        <v>0.5305747574587043</v>
      </c>
      <c r="H82" s="29">
        <f>(F82/1000)*Factors!$D$10*365</f>
        <v>1.4688730701457418</v>
      </c>
      <c r="I82" s="29">
        <f t="shared" si="5"/>
        <v>2.6384497574587042</v>
      </c>
      <c r="J82" s="29">
        <f t="shared" si="6"/>
        <v>3.5767480701457419</v>
      </c>
      <c r="K82" s="8"/>
      <c r="L82" s="3" t="s">
        <v>110</v>
      </c>
      <c r="M82" s="3" t="s">
        <v>35</v>
      </c>
      <c r="N82" s="3" t="s">
        <v>59</v>
      </c>
      <c r="O82" s="3">
        <v>2025</v>
      </c>
      <c r="P82" s="3" t="s">
        <v>119</v>
      </c>
      <c r="Q82" s="3" t="s">
        <v>119</v>
      </c>
      <c r="R82" s="3" t="s">
        <v>119</v>
      </c>
      <c r="S82" s="3" t="s">
        <v>48</v>
      </c>
      <c r="T82" s="3" t="s">
        <v>48</v>
      </c>
      <c r="U82" s="3" t="s">
        <v>48</v>
      </c>
      <c r="V82" s="6">
        <v>118</v>
      </c>
      <c r="W82" s="3">
        <v>6</v>
      </c>
      <c r="X82" s="3">
        <v>24</v>
      </c>
      <c r="Y82" s="3" t="s">
        <v>29</v>
      </c>
      <c r="Z82" s="3" t="s">
        <v>30</v>
      </c>
      <c r="AA82" s="3" t="s">
        <v>162</v>
      </c>
      <c r="AB82" s="3" t="s">
        <v>41</v>
      </c>
      <c r="AC82" s="3" t="s">
        <v>42</v>
      </c>
      <c r="AD82" s="1"/>
      <c r="AE82" s="1"/>
    </row>
    <row r="83" spans="1:31" ht="13.5">
      <c r="A83" s="3">
        <v>80</v>
      </c>
      <c r="B83" s="3" t="s">
        <v>157</v>
      </c>
      <c r="C83" s="3">
        <v>100</v>
      </c>
      <c r="D83" s="4">
        <f>(C83*Factors!$D$2*365)/10^6</f>
        <v>2.0074999999999998</v>
      </c>
      <c r="E83" s="8">
        <f t="shared" si="7"/>
        <v>7.405664421011521E-3</v>
      </c>
      <c r="F83" s="4">
        <f>C83*[1]Factors!D$8</f>
        <v>0.74056644210115208</v>
      </c>
      <c r="G83" s="29">
        <f>(F83/1000)*Factors!$D$11*365</f>
        <v>0.16271385205283145</v>
      </c>
      <c r="H83" s="29">
        <f>(F83/1000)*Factors!$D$10*365</f>
        <v>0.45046620115297298</v>
      </c>
      <c r="I83" s="29">
        <f t="shared" si="5"/>
        <v>2.1702138520528313</v>
      </c>
      <c r="J83" s="29">
        <f t="shared" si="6"/>
        <v>2.4579662011529728</v>
      </c>
      <c r="K83" s="8"/>
      <c r="L83" s="3" t="s">
        <v>158</v>
      </c>
      <c r="M83" s="3" t="s">
        <v>35</v>
      </c>
      <c r="N83" s="3" t="s">
        <v>73</v>
      </c>
      <c r="O83" s="3">
        <v>2026</v>
      </c>
      <c r="P83" s="3" t="s">
        <v>99</v>
      </c>
      <c r="Q83" s="3" t="s">
        <v>99</v>
      </c>
      <c r="R83" s="3" t="s">
        <v>99</v>
      </c>
      <c r="S83" s="3" t="s">
        <v>48</v>
      </c>
      <c r="T83" s="3" t="s">
        <v>48</v>
      </c>
      <c r="U83" s="3" t="s">
        <v>48</v>
      </c>
      <c r="V83" s="5"/>
      <c r="W83" s="5"/>
      <c r="X83" s="5"/>
      <c r="Y83" s="3" t="s">
        <v>39</v>
      </c>
      <c r="Z83" s="5"/>
      <c r="AA83" s="5"/>
      <c r="AB83" s="3" t="s">
        <v>41</v>
      </c>
      <c r="AC83" s="5"/>
      <c r="AD83" s="1"/>
      <c r="AE83" s="1"/>
    </row>
    <row r="84" spans="1:31" ht="13.5">
      <c r="A84" s="3">
        <v>81</v>
      </c>
      <c r="B84" s="3" t="s">
        <v>159</v>
      </c>
      <c r="C84" s="3">
        <v>100</v>
      </c>
      <c r="D84" s="4">
        <f>(C84*Factors!$D$2*365)/10^6</f>
        <v>2.0074999999999998</v>
      </c>
      <c r="E84" s="8">
        <f t="shared" si="7"/>
        <v>2.2998355728265456E-2</v>
      </c>
      <c r="F84" s="4">
        <f>C84*[1]Factors!D$9</f>
        <v>2.2998355728265456</v>
      </c>
      <c r="G84" s="29">
        <f>(F84/1000)*Factors!$D$11*365</f>
        <v>0.50530929281781367</v>
      </c>
      <c r="H84" s="29">
        <f>(F84/1000)*Factors!$D$10*365</f>
        <v>1.3989267334721349</v>
      </c>
      <c r="I84" s="29">
        <f t="shared" si="5"/>
        <v>2.5128092928178134</v>
      </c>
      <c r="J84" s="29">
        <f t="shared" si="6"/>
        <v>3.4064267334721348</v>
      </c>
      <c r="K84" s="8"/>
      <c r="L84" s="3" t="s">
        <v>96</v>
      </c>
      <c r="M84" s="3" t="s">
        <v>35</v>
      </c>
      <c r="N84" s="3" t="s">
        <v>59</v>
      </c>
      <c r="O84" s="3">
        <v>2025</v>
      </c>
      <c r="P84" s="3" t="s">
        <v>119</v>
      </c>
      <c r="Q84" s="3" t="s">
        <v>119</v>
      </c>
      <c r="R84" s="3" t="s">
        <v>119</v>
      </c>
      <c r="S84" s="3" t="s">
        <v>48</v>
      </c>
      <c r="T84" s="3" t="s">
        <v>48</v>
      </c>
      <c r="U84" s="3" t="s">
        <v>48</v>
      </c>
      <c r="V84" s="6">
        <v>918</v>
      </c>
      <c r="W84" s="3">
        <v>49</v>
      </c>
      <c r="X84" s="9">
        <v>46015</v>
      </c>
      <c r="Y84" s="3" t="s">
        <v>29</v>
      </c>
      <c r="Z84" s="3" t="s">
        <v>30</v>
      </c>
      <c r="AA84" s="3" t="s">
        <v>160</v>
      </c>
      <c r="AB84" s="3" t="s">
        <v>41</v>
      </c>
      <c r="AC84" s="3" t="s">
        <v>42</v>
      </c>
      <c r="AD84" s="1"/>
      <c r="AE84" s="1"/>
    </row>
    <row r="85" spans="1:31" ht="13.5">
      <c r="A85" s="3">
        <v>82</v>
      </c>
      <c r="B85" s="3" t="s">
        <v>154</v>
      </c>
      <c r="C85" s="3">
        <v>98</v>
      </c>
      <c r="D85" s="4">
        <f>(C85*Factors!$D$2*365)/10^6</f>
        <v>1.9673499999999999</v>
      </c>
      <c r="E85" s="8">
        <f t="shared" si="7"/>
        <v>2.2998355728265456E-2</v>
      </c>
      <c r="F85" s="4">
        <f>C85*[1]Factors!D$9</f>
        <v>2.2538388613700149</v>
      </c>
      <c r="G85" s="29">
        <f>(F85/1000)*Factors!$D$11*365</f>
        <v>0.49520310696145736</v>
      </c>
      <c r="H85" s="29">
        <f>(F85/1000)*Factors!$D$10*365</f>
        <v>1.3709481988026924</v>
      </c>
      <c r="I85" s="29">
        <f t="shared" si="5"/>
        <v>2.4625531069614572</v>
      </c>
      <c r="J85" s="29">
        <f t="shared" si="6"/>
        <v>3.3382981988026925</v>
      </c>
      <c r="K85" s="8"/>
      <c r="L85" s="3" t="s">
        <v>84</v>
      </c>
      <c r="M85" s="3" t="s">
        <v>35</v>
      </c>
      <c r="N85" s="3" t="s">
        <v>77</v>
      </c>
      <c r="O85" s="3">
        <v>2026</v>
      </c>
      <c r="P85" s="3" t="s">
        <v>155</v>
      </c>
      <c r="Q85" s="3" t="s">
        <v>155</v>
      </c>
      <c r="R85" s="3" t="s">
        <v>155</v>
      </c>
      <c r="S85" s="3" t="s">
        <v>87</v>
      </c>
      <c r="T85" s="3" t="s">
        <v>87</v>
      </c>
      <c r="U85" s="3" t="s">
        <v>87</v>
      </c>
      <c r="V85" s="6">
        <v>48</v>
      </c>
      <c r="W85" s="5"/>
      <c r="X85" s="5"/>
      <c r="Y85" s="3" t="s">
        <v>39</v>
      </c>
      <c r="Z85" s="3" t="s">
        <v>30</v>
      </c>
      <c r="AA85" s="3" t="s">
        <v>156</v>
      </c>
      <c r="AB85" s="3" t="s">
        <v>41</v>
      </c>
      <c r="AC85" s="3" t="s">
        <v>82</v>
      </c>
      <c r="AD85" s="1"/>
      <c r="AE85" s="1"/>
    </row>
    <row r="86" spans="1:31" ht="13.5">
      <c r="A86" s="3">
        <v>83</v>
      </c>
      <c r="B86" s="3" t="s">
        <v>152</v>
      </c>
      <c r="C86" s="3">
        <v>87</v>
      </c>
      <c r="D86" s="4">
        <f>(C86*Factors!$D$2*365)/10^6</f>
        <v>1.7465250000000001</v>
      </c>
      <c r="E86" s="8">
        <f t="shared" si="7"/>
        <v>2.7463964896239989E-2</v>
      </c>
      <c r="F86" s="4">
        <f>C86*[1]Factors!D$7</f>
        <v>2.3893649459728792</v>
      </c>
      <c r="G86" s="29">
        <f>(F86/1000)*Factors!$D$11*365</f>
        <v>0.52498027485040955</v>
      </c>
      <c r="H86" s="29">
        <f>(F86/1000)*Factors!$D$10*365</f>
        <v>1.453384989099288</v>
      </c>
      <c r="I86" s="29">
        <f t="shared" si="5"/>
        <v>2.2715052748504094</v>
      </c>
      <c r="J86" s="29">
        <f t="shared" si="6"/>
        <v>3.1999099890992881</v>
      </c>
      <c r="K86" s="8"/>
      <c r="L86" s="3" t="s">
        <v>50</v>
      </c>
      <c r="M86" s="3" t="s">
        <v>35</v>
      </c>
      <c r="N86" s="3" t="s">
        <v>77</v>
      </c>
      <c r="O86" s="3">
        <v>2025</v>
      </c>
      <c r="P86" s="3" t="s">
        <v>130</v>
      </c>
      <c r="Q86" s="3" t="s">
        <v>130</v>
      </c>
      <c r="R86" s="3" t="s">
        <v>130</v>
      </c>
      <c r="S86" s="3" t="s">
        <v>87</v>
      </c>
      <c r="T86" s="3" t="s">
        <v>87</v>
      </c>
      <c r="U86" s="3" t="s">
        <v>87</v>
      </c>
      <c r="V86" s="6">
        <v>36</v>
      </c>
      <c r="W86" s="5"/>
      <c r="X86" s="5"/>
      <c r="Y86" s="3" t="s">
        <v>39</v>
      </c>
      <c r="Z86" s="3" t="s">
        <v>30</v>
      </c>
      <c r="AA86" s="3" t="s">
        <v>153</v>
      </c>
      <c r="AB86" s="3" t="s">
        <v>41</v>
      </c>
      <c r="AC86" s="5"/>
      <c r="AD86" s="1"/>
      <c r="AE86" s="1"/>
    </row>
    <row r="87" spans="1:31" ht="13.5">
      <c r="A87" s="3">
        <v>84</v>
      </c>
      <c r="B87" s="3" t="s">
        <v>140</v>
      </c>
      <c r="C87" s="3">
        <v>75</v>
      </c>
      <c r="D87" s="4">
        <f>(C87*Factors!$D$2*365)/10^6</f>
        <v>1.505625</v>
      </c>
      <c r="E87" s="8">
        <f t="shared" si="7"/>
        <v>2.2998355728265456E-2</v>
      </c>
      <c r="F87" s="4">
        <f>C87*[1]Factors!D$9</f>
        <v>1.7248766796199093</v>
      </c>
      <c r="G87" s="29">
        <f>(F87/1000)*Factors!$D$11*365</f>
        <v>0.37898196961336023</v>
      </c>
      <c r="H87" s="29">
        <f>(F87/1000)*Factors!$D$10*365</f>
        <v>1.0491950501041012</v>
      </c>
      <c r="I87" s="29">
        <f t="shared" si="5"/>
        <v>1.8846069696133603</v>
      </c>
      <c r="J87" s="29">
        <f t="shared" si="6"/>
        <v>2.5548200501041012</v>
      </c>
      <c r="K87" s="8"/>
      <c r="L87" s="3" t="s">
        <v>141</v>
      </c>
      <c r="M87" s="3" t="s">
        <v>35</v>
      </c>
      <c r="N87" s="3" t="s">
        <v>73</v>
      </c>
      <c r="O87" s="3" t="s">
        <v>36</v>
      </c>
      <c r="P87" s="3" t="s">
        <v>142</v>
      </c>
      <c r="Q87" s="3" t="s">
        <v>142</v>
      </c>
      <c r="R87" s="3" t="s">
        <v>142</v>
      </c>
      <c r="S87" s="3" t="s">
        <v>38</v>
      </c>
      <c r="T87" s="3" t="s">
        <v>38</v>
      </c>
      <c r="U87" s="3" t="s">
        <v>38</v>
      </c>
      <c r="V87" s="5"/>
      <c r="W87" s="5"/>
      <c r="X87" s="5"/>
      <c r="Y87" s="3" t="s">
        <v>29</v>
      </c>
      <c r="Z87" s="3" t="s">
        <v>30</v>
      </c>
      <c r="AA87" s="5"/>
      <c r="AB87" s="3" t="s">
        <v>41</v>
      </c>
      <c r="AC87" s="5"/>
      <c r="AD87" s="1"/>
      <c r="AE87" s="1"/>
    </row>
    <row r="88" spans="1:31" ht="13.5">
      <c r="A88" s="3">
        <v>85</v>
      </c>
      <c r="B88" s="3" t="s">
        <v>143</v>
      </c>
      <c r="C88" s="3">
        <v>75</v>
      </c>
      <c r="D88" s="4">
        <f>(C88*Factors!$D$2*365)/10^6</f>
        <v>1.505625</v>
      </c>
      <c r="E88" s="8">
        <f t="shared" si="7"/>
        <v>2.2998355728265456E-2</v>
      </c>
      <c r="F88" s="4">
        <f>C88*[1]Factors!D$9</f>
        <v>1.7248766796199093</v>
      </c>
      <c r="G88" s="29">
        <f>(F88/1000)*Factors!$D$11*365</f>
        <v>0.37898196961336023</v>
      </c>
      <c r="H88" s="29">
        <f>(F88/1000)*Factors!$D$10*365</f>
        <v>1.0491950501041012</v>
      </c>
      <c r="I88" s="29">
        <f t="shared" si="5"/>
        <v>1.8846069696133603</v>
      </c>
      <c r="J88" s="29">
        <f t="shared" si="6"/>
        <v>2.5548200501041012</v>
      </c>
      <c r="K88" s="8"/>
      <c r="L88" s="3" t="s">
        <v>144</v>
      </c>
      <c r="M88" s="3" t="s">
        <v>35</v>
      </c>
      <c r="N88" s="3" t="s">
        <v>24</v>
      </c>
      <c r="O88" s="3">
        <v>2025</v>
      </c>
      <c r="P88" s="3" t="s">
        <v>145</v>
      </c>
      <c r="Q88" s="3" t="s">
        <v>112</v>
      </c>
      <c r="R88" s="3" t="s">
        <v>146</v>
      </c>
      <c r="S88" s="3" t="s">
        <v>114</v>
      </c>
      <c r="T88" s="3" t="s">
        <v>87</v>
      </c>
      <c r="U88" s="3" t="s">
        <v>68</v>
      </c>
      <c r="V88" s="5"/>
      <c r="W88" s="5"/>
      <c r="X88" s="5"/>
      <c r="Y88" s="3" t="s">
        <v>29</v>
      </c>
      <c r="Z88" s="3" t="s">
        <v>30</v>
      </c>
      <c r="AA88" s="3" t="s">
        <v>147</v>
      </c>
      <c r="AB88" s="3" t="s">
        <v>32</v>
      </c>
      <c r="AC88" s="3" t="s">
        <v>148</v>
      </c>
      <c r="AD88" s="1"/>
      <c r="AE88" s="1"/>
    </row>
    <row r="89" spans="1:31" ht="13.5">
      <c r="A89" s="7">
        <v>86</v>
      </c>
      <c r="B89" s="7" t="s">
        <v>149</v>
      </c>
      <c r="C89" s="3">
        <v>75</v>
      </c>
      <c r="D89" s="4">
        <f>(C89*Factors!$D$2*365)/10^6</f>
        <v>1.505625</v>
      </c>
      <c r="E89" s="8">
        <f t="shared" si="7"/>
        <v>2.2998355728265456E-2</v>
      </c>
      <c r="F89" s="4">
        <f>C89*[1]Factors!D$9</f>
        <v>1.7248766796199093</v>
      </c>
      <c r="G89" s="29">
        <f>(F89/1000)*Factors!$D$11*365</f>
        <v>0.37898196961336023</v>
      </c>
      <c r="H89" s="29">
        <f>(F89/1000)*Factors!$D$10*365</f>
        <v>1.0491950501041012</v>
      </c>
      <c r="I89" s="29">
        <f t="shared" si="5"/>
        <v>1.8846069696133603</v>
      </c>
      <c r="J89" s="29">
        <f t="shared" si="6"/>
        <v>2.5548200501041012</v>
      </c>
      <c r="K89" s="8"/>
      <c r="L89" s="3" t="s">
        <v>150</v>
      </c>
      <c r="M89" s="3" t="s">
        <v>35</v>
      </c>
      <c r="N89" s="7" t="s">
        <v>77</v>
      </c>
      <c r="O89" s="3">
        <v>2027</v>
      </c>
      <c r="P89" s="3" t="s">
        <v>123</v>
      </c>
      <c r="Q89" s="3" t="s">
        <v>123</v>
      </c>
      <c r="R89" s="3" t="s">
        <v>123</v>
      </c>
      <c r="S89" s="3" t="s">
        <v>87</v>
      </c>
      <c r="T89" s="3" t="s">
        <v>87</v>
      </c>
      <c r="U89" s="3" t="s">
        <v>87</v>
      </c>
      <c r="V89" s="5"/>
      <c r="W89" s="5"/>
      <c r="X89" s="5"/>
      <c r="Y89" s="3" t="s">
        <v>39</v>
      </c>
      <c r="Z89" s="7" t="s">
        <v>30</v>
      </c>
      <c r="AA89" s="7" t="s">
        <v>151</v>
      </c>
      <c r="AB89" s="3" t="s">
        <v>41</v>
      </c>
      <c r="AC89" s="3" t="s">
        <v>82</v>
      </c>
      <c r="AD89" s="1"/>
      <c r="AE89" s="1"/>
    </row>
    <row r="90" spans="1:31" ht="13.5">
      <c r="A90" s="3">
        <v>87</v>
      </c>
      <c r="B90" s="3" t="s">
        <v>134</v>
      </c>
      <c r="C90" s="3">
        <v>73</v>
      </c>
      <c r="D90" s="4">
        <f>(C90*Factors!$D$2*365)/10^6</f>
        <v>1.4654750000000001</v>
      </c>
      <c r="E90" s="8">
        <f t="shared" si="7"/>
        <v>2.2998355728265456E-2</v>
      </c>
      <c r="F90" s="4">
        <f>C90*[1]Factors!D$9</f>
        <v>1.6788799681633784</v>
      </c>
      <c r="G90" s="29">
        <f>(F90/1000)*Factors!$D$11*365</f>
        <v>0.36887578375700386</v>
      </c>
      <c r="H90" s="29">
        <f>(F90/1000)*Factors!$D$10*365</f>
        <v>1.0212165154346584</v>
      </c>
      <c r="I90" s="29">
        <f t="shared" si="5"/>
        <v>1.8343507837570039</v>
      </c>
      <c r="J90" s="29">
        <f t="shared" si="6"/>
        <v>2.4866915154346585</v>
      </c>
      <c r="K90" s="8"/>
      <c r="L90" s="3" t="s">
        <v>135</v>
      </c>
      <c r="M90" s="3" t="s">
        <v>72</v>
      </c>
      <c r="N90" s="3" t="s">
        <v>45</v>
      </c>
      <c r="O90" s="3" t="s">
        <v>36</v>
      </c>
      <c r="P90" s="3" t="s">
        <v>136</v>
      </c>
      <c r="Q90" s="3" t="s">
        <v>136</v>
      </c>
      <c r="R90" s="3" t="s">
        <v>136</v>
      </c>
      <c r="S90" s="3" t="s">
        <v>137</v>
      </c>
      <c r="T90" s="3" t="s">
        <v>137</v>
      </c>
      <c r="U90" s="3" t="s">
        <v>137</v>
      </c>
      <c r="V90" s="6">
        <v>783</v>
      </c>
      <c r="W90" s="3">
        <v>208</v>
      </c>
      <c r="X90" s="3">
        <v>14</v>
      </c>
      <c r="Y90" s="3" t="s">
        <v>39</v>
      </c>
      <c r="Z90" s="3" t="s">
        <v>138</v>
      </c>
      <c r="AA90" s="5"/>
      <c r="AB90" s="3" t="s">
        <v>41</v>
      </c>
      <c r="AC90" s="3" t="s">
        <v>139</v>
      </c>
      <c r="AD90" s="1"/>
      <c r="AE90" s="1"/>
    </row>
    <row r="91" spans="1:31" ht="13.5">
      <c r="A91" s="3">
        <v>88</v>
      </c>
      <c r="B91" s="3" t="s">
        <v>121</v>
      </c>
      <c r="C91" s="3">
        <v>70</v>
      </c>
      <c r="D91" s="4">
        <f>(C91*Factors!$D$2*365)/10^6</f>
        <v>1.4052500000000001</v>
      </c>
      <c r="E91" s="8">
        <f t="shared" si="7"/>
        <v>2.2998355728265456E-2</v>
      </c>
      <c r="F91" s="4">
        <f>C91*[1]Factors!D$9</f>
        <v>1.6098849009785821</v>
      </c>
      <c r="G91" s="29">
        <f>(F91/1000)*Factors!$D$11*365</f>
        <v>0.35371650497246954</v>
      </c>
      <c r="H91" s="29">
        <f>(F91/1000)*Factors!$D$10*365</f>
        <v>0.97924871343049458</v>
      </c>
      <c r="I91" s="29">
        <f t="shared" si="5"/>
        <v>1.7589665049724696</v>
      </c>
      <c r="J91" s="29">
        <f t="shared" si="6"/>
        <v>2.3844987134304949</v>
      </c>
      <c r="K91" s="8"/>
      <c r="L91" s="3" t="s">
        <v>122</v>
      </c>
      <c r="M91" s="3" t="s">
        <v>35</v>
      </c>
      <c r="N91" s="3" t="s">
        <v>24</v>
      </c>
      <c r="O91" s="3">
        <v>2027</v>
      </c>
      <c r="P91" s="3" t="s">
        <v>123</v>
      </c>
      <c r="Q91" s="3" t="s">
        <v>123</v>
      </c>
      <c r="R91" s="3" t="s">
        <v>123</v>
      </c>
      <c r="S91" s="3" t="s">
        <v>87</v>
      </c>
      <c r="T91" s="3" t="s">
        <v>87</v>
      </c>
      <c r="U91" s="3" t="s">
        <v>87</v>
      </c>
      <c r="V91" s="6">
        <v>89</v>
      </c>
      <c r="W91" s="5"/>
      <c r="X91" s="5"/>
      <c r="Y91" s="3" t="s">
        <v>29</v>
      </c>
      <c r="Z91" s="3" t="s">
        <v>30</v>
      </c>
      <c r="AA91" s="3" t="s">
        <v>124</v>
      </c>
      <c r="AB91" s="3" t="s">
        <v>41</v>
      </c>
      <c r="AC91" s="3" t="s">
        <v>125</v>
      </c>
      <c r="AD91" s="1"/>
      <c r="AE91" s="1"/>
    </row>
    <row r="92" spans="1:31" ht="13.5">
      <c r="A92" s="3">
        <v>89</v>
      </c>
      <c r="B92" s="3" t="s">
        <v>126</v>
      </c>
      <c r="C92" s="3">
        <v>70</v>
      </c>
      <c r="D92" s="4">
        <f>(C92*Factors!$D$2*365)/10^6</f>
        <v>1.4052500000000001</v>
      </c>
      <c r="E92" s="8">
        <f t="shared" si="7"/>
        <v>2.7463964896239989E-2</v>
      </c>
      <c r="F92" s="4">
        <f>C92*[1]Factors!D$7</f>
        <v>1.9224775427367993</v>
      </c>
      <c r="G92" s="29">
        <f>(F92/1000)*Factors!$D$11*365</f>
        <v>0.42239792229343287</v>
      </c>
      <c r="H92" s="29">
        <f>(F92/1000)*Factors!$D$10*365</f>
        <v>1.1693902211143696</v>
      </c>
      <c r="I92" s="29">
        <f t="shared" si="5"/>
        <v>1.827647922293433</v>
      </c>
      <c r="J92" s="29">
        <f t="shared" si="6"/>
        <v>2.57464022111437</v>
      </c>
      <c r="K92" s="8"/>
      <c r="L92" s="3" t="s">
        <v>127</v>
      </c>
      <c r="M92" s="3" t="s">
        <v>35</v>
      </c>
      <c r="N92" s="3" t="s">
        <v>128</v>
      </c>
      <c r="O92" s="3" t="s">
        <v>36</v>
      </c>
      <c r="P92" s="3" t="s">
        <v>129</v>
      </c>
      <c r="Q92" s="3" t="s">
        <v>130</v>
      </c>
      <c r="R92" s="3" t="s">
        <v>131</v>
      </c>
      <c r="S92" s="3" t="s">
        <v>132</v>
      </c>
      <c r="T92" s="3" t="s">
        <v>87</v>
      </c>
      <c r="U92" s="3" t="s">
        <v>133</v>
      </c>
      <c r="V92" s="6">
        <v>55</v>
      </c>
      <c r="W92" s="5"/>
      <c r="X92" s="3">
        <v>30</v>
      </c>
      <c r="Y92" s="3" t="s">
        <v>29</v>
      </c>
      <c r="Z92" s="3" t="s">
        <v>30</v>
      </c>
      <c r="AA92" s="3" t="s">
        <v>36</v>
      </c>
      <c r="AB92" s="3" t="s">
        <v>32</v>
      </c>
      <c r="AC92" s="5"/>
      <c r="AD92" s="1"/>
      <c r="AE92" s="1"/>
    </row>
    <row r="93" spans="1:31" ht="13.5">
      <c r="A93" s="3">
        <v>90</v>
      </c>
      <c r="B93" s="3" t="s">
        <v>116</v>
      </c>
      <c r="C93" s="3">
        <v>68</v>
      </c>
      <c r="D93" s="4">
        <f>(C93*Factors!$D$2*365)/10^6</f>
        <v>1.3651</v>
      </c>
      <c r="E93" s="8">
        <f t="shared" si="7"/>
        <v>7.405664421011521E-3</v>
      </c>
      <c r="F93" s="4">
        <f>C93*[1]Factors!D$8</f>
        <v>0.50358518062878344</v>
      </c>
      <c r="G93" s="29">
        <f>(F93/1000)*Factors!$D$11*365</f>
        <v>0.11064541939592538</v>
      </c>
      <c r="H93" s="29">
        <f>(F93/1000)*Factors!$D$10*365</f>
        <v>0.30631701678402162</v>
      </c>
      <c r="I93" s="29">
        <f t="shared" si="5"/>
        <v>1.4757454193959254</v>
      </c>
      <c r="J93" s="29">
        <f t="shared" si="6"/>
        <v>1.6714170167840217</v>
      </c>
      <c r="K93" s="8"/>
      <c r="L93" s="3" t="s">
        <v>117</v>
      </c>
      <c r="M93" s="3" t="s">
        <v>35</v>
      </c>
      <c r="N93" s="3" t="s">
        <v>77</v>
      </c>
      <c r="O93" s="3">
        <v>2027</v>
      </c>
      <c r="P93" s="3" t="s">
        <v>118</v>
      </c>
      <c r="Q93" s="3" t="s">
        <v>47</v>
      </c>
      <c r="R93" s="3" t="s">
        <v>119</v>
      </c>
      <c r="S93" s="3" t="s">
        <v>48</v>
      </c>
      <c r="T93" s="3" t="s">
        <v>48</v>
      </c>
      <c r="U93" s="3" t="s">
        <v>48</v>
      </c>
      <c r="V93" s="5"/>
      <c r="W93" s="3">
        <v>171</v>
      </c>
      <c r="X93" s="5"/>
      <c r="Y93" s="3" t="s">
        <v>29</v>
      </c>
      <c r="Z93" s="3" t="s">
        <v>30</v>
      </c>
      <c r="AA93" s="3" t="s">
        <v>120</v>
      </c>
      <c r="AB93" s="3" t="s">
        <v>32</v>
      </c>
      <c r="AC93" s="3" t="s">
        <v>82</v>
      </c>
      <c r="AD93" s="1"/>
      <c r="AE93" s="1"/>
    </row>
    <row r="94" spans="1:31" ht="13.5">
      <c r="A94" s="3">
        <v>91</v>
      </c>
      <c r="B94" s="3" t="s">
        <v>109</v>
      </c>
      <c r="C94" s="3">
        <v>64</v>
      </c>
      <c r="D94" s="4">
        <f>(C94*Factors!$D$2*365)/10^6</f>
        <v>1.2847999999999999</v>
      </c>
      <c r="E94" s="8">
        <f t="shared" si="7"/>
        <v>2.2998355728265456E-2</v>
      </c>
      <c r="F94" s="4">
        <f>C94*[1]Factors!D$9</f>
        <v>1.4718947666089892</v>
      </c>
      <c r="G94" s="29">
        <f>(F94/1000)*Factors!$D$11*365</f>
        <v>0.32339794740340067</v>
      </c>
      <c r="H94" s="29">
        <f>(F94/1000)*Factors!$D$10*365</f>
        <v>0.89531310942216624</v>
      </c>
      <c r="I94" s="29">
        <f t="shared" si="5"/>
        <v>1.6081979474034007</v>
      </c>
      <c r="J94" s="29">
        <f t="shared" si="6"/>
        <v>2.180113109422166</v>
      </c>
      <c r="K94" s="8"/>
      <c r="L94" s="3" t="s">
        <v>110</v>
      </c>
      <c r="M94" s="3" t="s">
        <v>35</v>
      </c>
      <c r="N94" s="3" t="s">
        <v>59</v>
      </c>
      <c r="O94" s="3">
        <v>2025</v>
      </c>
      <c r="P94" s="3" t="s">
        <v>111</v>
      </c>
      <c r="Q94" s="3" t="s">
        <v>112</v>
      </c>
      <c r="R94" s="3" t="s">
        <v>113</v>
      </c>
      <c r="S94" s="3" t="s">
        <v>114</v>
      </c>
      <c r="T94" s="3" t="s">
        <v>87</v>
      </c>
      <c r="U94" s="3" t="s">
        <v>68</v>
      </c>
      <c r="V94" s="6">
        <v>71</v>
      </c>
      <c r="W94" s="3">
        <v>300</v>
      </c>
      <c r="X94" s="5"/>
      <c r="Y94" s="3" t="s">
        <v>29</v>
      </c>
      <c r="Z94" s="3" t="s">
        <v>30</v>
      </c>
      <c r="AA94" s="3" t="s">
        <v>115</v>
      </c>
      <c r="AB94" s="3" t="s">
        <v>32</v>
      </c>
      <c r="AC94" s="3" t="s">
        <v>42</v>
      </c>
      <c r="AD94" s="1"/>
      <c r="AE94" s="1"/>
    </row>
    <row r="95" spans="1:31" ht="13.5">
      <c r="A95" s="3">
        <v>92</v>
      </c>
      <c r="B95" s="3" t="s">
        <v>105</v>
      </c>
      <c r="C95" s="3">
        <v>55</v>
      </c>
      <c r="D95" s="4">
        <f>(C95*Factors!$D$2*365)/10^6</f>
        <v>1.104125</v>
      </c>
      <c r="E95" s="8">
        <f t="shared" si="7"/>
        <v>7.405664421011521E-3</v>
      </c>
      <c r="F95" s="4">
        <f>C95*[1]Factors!D$8</f>
        <v>0.40731154315563367</v>
      </c>
      <c r="G95" s="29">
        <f>(F95/1000)*Factors!$D$11*365</f>
        <v>8.9492618629057302E-2</v>
      </c>
      <c r="H95" s="29">
        <f>(F95/1000)*Factors!$D$10*365</f>
        <v>0.24775641063413517</v>
      </c>
      <c r="I95" s="29">
        <f t="shared" si="5"/>
        <v>1.1936176186290572</v>
      </c>
      <c r="J95" s="29">
        <f t="shared" si="6"/>
        <v>1.3518814106341352</v>
      </c>
      <c r="K95" s="8"/>
      <c r="L95" s="3" t="s">
        <v>106</v>
      </c>
      <c r="M95" s="3" t="s">
        <v>51</v>
      </c>
      <c r="N95" s="3" t="s">
        <v>59</v>
      </c>
      <c r="O95" s="3">
        <v>2025</v>
      </c>
      <c r="P95" s="3" t="s">
        <v>107</v>
      </c>
      <c r="Q95" s="3" t="s">
        <v>47</v>
      </c>
      <c r="R95" s="3" t="s">
        <v>103</v>
      </c>
      <c r="S95" s="3" t="s">
        <v>48</v>
      </c>
      <c r="T95" s="3" t="s">
        <v>48</v>
      </c>
      <c r="U95" s="3" t="s">
        <v>48</v>
      </c>
      <c r="V95" s="6">
        <v>368</v>
      </c>
      <c r="W95" s="3">
        <v>2</v>
      </c>
      <c r="X95" s="3">
        <v>36</v>
      </c>
      <c r="Y95" s="3" t="s">
        <v>29</v>
      </c>
      <c r="Z95" s="3" t="s">
        <v>30</v>
      </c>
      <c r="AA95" s="3" t="s">
        <v>108</v>
      </c>
      <c r="AB95" s="3" t="s">
        <v>32</v>
      </c>
      <c r="AC95" s="5"/>
      <c r="AD95" s="1"/>
      <c r="AE95" s="1"/>
    </row>
    <row r="96" spans="1:31" ht="13.5">
      <c r="A96" s="3">
        <v>93</v>
      </c>
      <c r="B96" s="3" t="s">
        <v>101</v>
      </c>
      <c r="C96" s="3">
        <v>53</v>
      </c>
      <c r="D96" s="4">
        <f>(C96*Factors!$D$2*365)/10^6</f>
        <v>1.0639749999999999</v>
      </c>
      <c r="E96" s="8">
        <f t="shared" si="7"/>
        <v>2.2998355728265456E-2</v>
      </c>
      <c r="F96" s="4">
        <f>C96*[1]Factors!D$9</f>
        <v>1.2189128535980691</v>
      </c>
      <c r="G96" s="29">
        <f>(F96/1000)*Factors!$D$11*365</f>
        <v>0.26781392519344116</v>
      </c>
      <c r="H96" s="29">
        <f>(F96/1000)*Factors!$D$10*365</f>
        <v>0.74143116874023152</v>
      </c>
      <c r="I96" s="29">
        <f t="shared" si="5"/>
        <v>1.3317889251934409</v>
      </c>
      <c r="J96" s="29">
        <f t="shared" si="6"/>
        <v>1.8054061687402314</v>
      </c>
      <c r="K96" s="8"/>
      <c r="L96" s="3" t="s">
        <v>102</v>
      </c>
      <c r="M96" s="3" t="s">
        <v>72</v>
      </c>
      <c r="N96" s="3" t="s">
        <v>45</v>
      </c>
      <c r="O96" s="3" t="s">
        <v>36</v>
      </c>
      <c r="P96" s="3" t="s">
        <v>103</v>
      </c>
      <c r="Q96" s="3" t="s">
        <v>103</v>
      </c>
      <c r="R96" s="3" t="s">
        <v>103</v>
      </c>
      <c r="S96" s="3" t="s">
        <v>48</v>
      </c>
      <c r="T96" s="3" t="s">
        <v>48</v>
      </c>
      <c r="U96" s="3" t="s">
        <v>48</v>
      </c>
      <c r="V96" s="6">
        <v>90</v>
      </c>
      <c r="W96" s="3">
        <v>22</v>
      </c>
      <c r="X96" s="3">
        <v>24</v>
      </c>
      <c r="Y96" s="3" t="s">
        <v>39</v>
      </c>
      <c r="Z96" s="3" t="s">
        <v>104</v>
      </c>
      <c r="AA96" s="5"/>
      <c r="AB96" s="3" t="s">
        <v>41</v>
      </c>
      <c r="AC96" s="3" t="s">
        <v>82</v>
      </c>
      <c r="AD96" s="1"/>
      <c r="AE96" s="1"/>
    </row>
    <row r="97" spans="1:31" ht="13.5">
      <c r="A97" s="7">
        <v>94</v>
      </c>
      <c r="B97" s="7" t="s">
        <v>95</v>
      </c>
      <c r="C97" s="7">
        <v>48</v>
      </c>
      <c r="D97" s="4">
        <f>(C97*Factors!$D$2*365)/10^6</f>
        <v>0.96360000000000001</v>
      </c>
      <c r="E97" s="8">
        <f t="shared" si="7"/>
        <v>7.405664421011521E-3</v>
      </c>
      <c r="F97" s="4">
        <f>C97*[1]Factors!D$8</f>
        <v>0.35547189220855302</v>
      </c>
      <c r="G97" s="29">
        <f>(F97/1000)*Factors!$D$11*365</f>
        <v>7.810264898535911E-2</v>
      </c>
      <c r="H97" s="29">
        <f>(F97/1000)*Factors!$D$10*365</f>
        <v>0.21622377655342703</v>
      </c>
      <c r="I97" s="29">
        <f t="shared" si="5"/>
        <v>1.0417026489853591</v>
      </c>
      <c r="J97" s="29">
        <f t="shared" si="6"/>
        <v>1.179823776553427</v>
      </c>
      <c r="K97" s="8"/>
      <c r="L97" s="7" t="s">
        <v>96</v>
      </c>
      <c r="M97" s="7" t="s">
        <v>97</v>
      </c>
      <c r="N97" s="7" t="s">
        <v>85</v>
      </c>
      <c r="O97" s="3" t="s">
        <v>36</v>
      </c>
      <c r="P97" s="7" t="s">
        <v>98</v>
      </c>
      <c r="Q97" s="3" t="s">
        <v>47</v>
      </c>
      <c r="R97" s="3" t="s">
        <v>99</v>
      </c>
      <c r="S97" s="3" t="s">
        <v>48</v>
      </c>
      <c r="T97" s="3" t="s">
        <v>48</v>
      </c>
      <c r="U97" s="3" t="s">
        <v>48</v>
      </c>
      <c r="V97" s="6">
        <v>25</v>
      </c>
      <c r="W97" s="3">
        <v>3</v>
      </c>
      <c r="X97" s="7">
        <v>8</v>
      </c>
      <c r="Y97" s="3" t="s">
        <v>29</v>
      </c>
      <c r="Z97" s="3" t="s">
        <v>30</v>
      </c>
      <c r="AA97" s="7" t="s">
        <v>100</v>
      </c>
      <c r="AB97" s="3" t="s">
        <v>32</v>
      </c>
      <c r="AC97" s="3" t="s">
        <v>42</v>
      </c>
      <c r="AD97" s="1"/>
      <c r="AE97" s="1"/>
    </row>
    <row r="98" spans="1:31" ht="13.5">
      <c r="A98" s="3">
        <v>95</v>
      </c>
      <c r="B98" s="3" t="s">
        <v>89</v>
      </c>
      <c r="C98" s="3">
        <v>46</v>
      </c>
      <c r="D98" s="4">
        <f>(C98*Factors!$D$2*365)/10^6</f>
        <v>0.92344999999999999</v>
      </c>
      <c r="E98" s="8">
        <f t="shared" si="7"/>
        <v>2.2998355728265453E-2</v>
      </c>
      <c r="F98" s="4">
        <f>C98*[1]Factors!D$9</f>
        <v>1.0579243635002109</v>
      </c>
      <c r="G98" s="29">
        <f>(F98/1000)*Factors!$D$11*365</f>
        <v>0.23244227469619419</v>
      </c>
      <c r="H98" s="29">
        <f>(F98/1000)*Factors!$D$10*365</f>
        <v>0.6435062973971819</v>
      </c>
      <c r="I98" s="29">
        <f t="shared" si="5"/>
        <v>1.1558922746961942</v>
      </c>
      <c r="J98" s="29">
        <f t="shared" si="6"/>
        <v>1.5669562973971818</v>
      </c>
      <c r="K98" s="8"/>
      <c r="L98" s="3" t="s">
        <v>50</v>
      </c>
      <c r="M98" s="3" t="s">
        <v>35</v>
      </c>
      <c r="N98" s="3" t="s">
        <v>77</v>
      </c>
      <c r="O98" s="3">
        <v>2025</v>
      </c>
      <c r="P98" s="3" t="s">
        <v>90</v>
      </c>
      <c r="Q98" s="3" t="s">
        <v>91</v>
      </c>
      <c r="R98" s="3" t="s">
        <v>92</v>
      </c>
      <c r="S98" s="3" t="s">
        <v>38</v>
      </c>
      <c r="T98" s="3" t="s">
        <v>38</v>
      </c>
      <c r="U98" s="3" t="s">
        <v>38</v>
      </c>
      <c r="V98" s="6">
        <v>61</v>
      </c>
      <c r="W98" s="3">
        <v>9</v>
      </c>
      <c r="X98" s="3" t="s">
        <v>93</v>
      </c>
      <c r="Y98" s="3" t="s">
        <v>29</v>
      </c>
      <c r="Z98" s="3" t="s">
        <v>30</v>
      </c>
      <c r="AA98" s="3" t="s">
        <v>94</v>
      </c>
      <c r="AB98" s="3" t="s">
        <v>32</v>
      </c>
      <c r="AC98" s="3" t="s">
        <v>42</v>
      </c>
      <c r="AD98" s="1"/>
      <c r="AE98" s="1"/>
    </row>
    <row r="99" spans="1:31" ht="13.5">
      <c r="A99" s="3">
        <v>96</v>
      </c>
      <c r="B99" s="3" t="s">
        <v>83</v>
      </c>
      <c r="C99" s="3">
        <v>40</v>
      </c>
      <c r="D99" s="4">
        <f>(C99*Factors!$D$2*365)/10^6</f>
        <v>0.80300000000000005</v>
      </c>
      <c r="E99" s="8">
        <f t="shared" si="7"/>
        <v>2.2998355728265456E-2</v>
      </c>
      <c r="F99" s="4">
        <f>C99*[1]Factors!D$9</f>
        <v>0.91993422913061829</v>
      </c>
      <c r="G99" s="29">
        <f>(F99/1000)*Factors!$D$11*365</f>
        <v>0.20212371712712543</v>
      </c>
      <c r="H99" s="29">
        <f>(F99/1000)*Factors!$D$10*365</f>
        <v>0.55957069338885401</v>
      </c>
      <c r="I99" s="29">
        <f t="shared" si="5"/>
        <v>1.0051237171271254</v>
      </c>
      <c r="J99" s="29">
        <f t="shared" si="6"/>
        <v>1.3625706933888542</v>
      </c>
      <c r="K99" s="8"/>
      <c r="L99" s="3" t="s">
        <v>84</v>
      </c>
      <c r="M99" s="3" t="s">
        <v>35</v>
      </c>
      <c r="N99" s="3" t="s">
        <v>85</v>
      </c>
      <c r="O99" s="3" t="s">
        <v>36</v>
      </c>
      <c r="P99" s="3" t="s">
        <v>86</v>
      </c>
      <c r="Q99" s="3" t="s">
        <v>86</v>
      </c>
      <c r="R99" s="3" t="s">
        <v>86</v>
      </c>
      <c r="S99" s="3" t="s">
        <v>87</v>
      </c>
      <c r="T99" s="3" t="s">
        <v>87</v>
      </c>
      <c r="U99" s="3" t="s">
        <v>87</v>
      </c>
      <c r="V99" s="6">
        <v>3</v>
      </c>
      <c r="W99" s="5"/>
      <c r="X99" s="5"/>
      <c r="Y99" s="3" t="s">
        <v>29</v>
      </c>
      <c r="Z99" s="3" t="s">
        <v>30</v>
      </c>
      <c r="AA99" s="3" t="s">
        <v>88</v>
      </c>
      <c r="AB99" s="3" t="s">
        <v>41</v>
      </c>
      <c r="AC99" s="5"/>
      <c r="AD99" s="1"/>
      <c r="AE99" s="1"/>
    </row>
    <row r="100" spans="1:31" ht="13.5">
      <c r="A100" s="3">
        <v>97</v>
      </c>
      <c r="B100" s="3" t="s">
        <v>75</v>
      </c>
      <c r="C100" s="3">
        <v>2</v>
      </c>
      <c r="D100" s="4">
        <f>(C100*Factors!$D$2*365)/10^6</f>
        <v>4.0149999999999998E-2</v>
      </c>
      <c r="E100" s="8">
        <f t="shared" si="7"/>
        <v>2.2998355728265456E-2</v>
      </c>
      <c r="F100" s="4">
        <f>C100*[1]Factors!D$9</f>
        <v>4.5996711456530913E-2</v>
      </c>
      <c r="G100" s="29">
        <f>(F100/1000)*Factors!$D$11*365</f>
        <v>1.0106185856356271E-2</v>
      </c>
      <c r="H100" s="29">
        <f>(F100/1000)*Factors!$D$10*365</f>
        <v>2.7978534669442695E-2</v>
      </c>
      <c r="I100" s="29">
        <f t="shared" si="5"/>
        <v>5.0256185856356272E-2</v>
      </c>
      <c r="J100" s="29">
        <f t="shared" si="6"/>
        <v>6.8128534669442686E-2</v>
      </c>
      <c r="K100" s="8"/>
      <c r="L100" s="3" t="s">
        <v>76</v>
      </c>
      <c r="M100" s="3" t="s">
        <v>72</v>
      </c>
      <c r="N100" s="3" t="s">
        <v>77</v>
      </c>
      <c r="O100" s="3">
        <v>2025</v>
      </c>
      <c r="P100" s="3" t="s">
        <v>78</v>
      </c>
      <c r="Q100" s="3" t="s">
        <v>79</v>
      </c>
      <c r="R100" s="3" t="s">
        <v>27</v>
      </c>
      <c r="S100" s="3" t="s">
        <v>28</v>
      </c>
      <c r="T100" s="3" t="s">
        <v>28</v>
      </c>
      <c r="U100" s="3" t="s">
        <v>28</v>
      </c>
      <c r="V100" s="5"/>
      <c r="W100" s="3">
        <v>49</v>
      </c>
      <c r="X100" s="3">
        <v>24</v>
      </c>
      <c r="Y100" s="3" t="s">
        <v>29</v>
      </c>
      <c r="Z100" s="3" t="s">
        <v>80</v>
      </c>
      <c r="AA100" s="3" t="s">
        <v>81</v>
      </c>
      <c r="AB100" s="3" t="s">
        <v>32</v>
      </c>
      <c r="AC100" s="3" t="s">
        <v>82</v>
      </c>
      <c r="AD100" s="1"/>
      <c r="AE100" s="1"/>
    </row>
    <row r="101" spans="1:31" ht="13.5">
      <c r="A101" s="3">
        <v>98</v>
      </c>
      <c r="B101" s="3" t="s">
        <v>21</v>
      </c>
      <c r="C101" s="5" t="s">
        <v>436</v>
      </c>
      <c r="D101" s="4"/>
      <c r="E101" s="4"/>
      <c r="F101" s="4"/>
      <c r="G101" s="4"/>
      <c r="H101" s="4"/>
      <c r="I101" s="4"/>
      <c r="J101" s="4"/>
      <c r="K101" s="4"/>
      <c r="L101" s="3" t="s">
        <v>22</v>
      </c>
      <c r="M101" s="3" t="s">
        <v>23</v>
      </c>
      <c r="N101" s="3" t="s">
        <v>24</v>
      </c>
      <c r="O101" s="3">
        <v>2026</v>
      </c>
      <c r="P101" s="3" t="s">
        <v>25</v>
      </c>
      <c r="Q101" s="3" t="s">
        <v>26</v>
      </c>
      <c r="R101" s="3" t="s">
        <v>27</v>
      </c>
      <c r="S101" s="3" t="s">
        <v>28</v>
      </c>
      <c r="T101" s="3" t="s">
        <v>28</v>
      </c>
      <c r="U101" s="3" t="s">
        <v>28</v>
      </c>
      <c r="V101" s="5"/>
      <c r="W101" s="5"/>
      <c r="X101" s="5"/>
      <c r="Y101" s="3" t="s">
        <v>29</v>
      </c>
      <c r="Z101" s="3" t="s">
        <v>30</v>
      </c>
      <c r="AA101" s="3" t="s">
        <v>31</v>
      </c>
      <c r="AB101" s="3" t="s">
        <v>32</v>
      </c>
      <c r="AC101" s="5"/>
      <c r="AD101" s="1"/>
      <c r="AE101" s="1"/>
    </row>
    <row r="102" spans="1:31" ht="13.5">
      <c r="A102" s="3">
        <v>99</v>
      </c>
      <c r="B102" s="3" t="s">
        <v>33</v>
      </c>
      <c r="C102" s="5" t="s">
        <v>436</v>
      </c>
      <c r="D102" s="4"/>
      <c r="E102" s="4"/>
      <c r="F102" s="4"/>
      <c r="G102" s="4"/>
      <c r="H102" s="4"/>
      <c r="I102" s="4"/>
      <c r="J102" s="4"/>
      <c r="K102" s="4"/>
      <c r="L102" s="3" t="s">
        <v>34</v>
      </c>
      <c r="M102" s="3" t="s">
        <v>35</v>
      </c>
      <c r="N102" s="3" t="s">
        <v>24</v>
      </c>
      <c r="O102" s="3" t="s">
        <v>36</v>
      </c>
      <c r="P102" s="3" t="s">
        <v>37</v>
      </c>
      <c r="Q102" s="3" t="s">
        <v>37</v>
      </c>
      <c r="R102" s="3" t="s">
        <v>37</v>
      </c>
      <c r="S102" s="3" t="s">
        <v>38</v>
      </c>
      <c r="T102" s="3" t="s">
        <v>38</v>
      </c>
      <c r="U102" s="3" t="s">
        <v>38</v>
      </c>
      <c r="V102" s="6">
        <v>28</v>
      </c>
      <c r="W102" s="3">
        <v>2</v>
      </c>
      <c r="X102" s="3">
        <v>12</v>
      </c>
      <c r="Y102" s="3" t="s">
        <v>39</v>
      </c>
      <c r="Z102" s="3" t="s">
        <v>40</v>
      </c>
      <c r="AA102" s="5"/>
      <c r="AB102" s="3" t="s">
        <v>41</v>
      </c>
      <c r="AC102" s="3" t="s">
        <v>42</v>
      </c>
      <c r="AD102" s="1"/>
      <c r="AE102" s="1"/>
    </row>
    <row r="103" spans="1:31" ht="13.5">
      <c r="A103" s="7">
        <v>100</v>
      </c>
      <c r="B103" s="7" t="s">
        <v>43</v>
      </c>
      <c r="C103" s="5" t="s">
        <v>436</v>
      </c>
      <c r="D103" s="4"/>
      <c r="E103" s="4"/>
      <c r="F103" s="4"/>
      <c r="G103" s="4"/>
      <c r="H103" s="4"/>
      <c r="I103" s="4"/>
      <c r="J103" s="4"/>
      <c r="K103" s="4"/>
      <c r="L103" s="7" t="s">
        <v>44</v>
      </c>
      <c r="M103" s="7" t="s">
        <v>35</v>
      </c>
      <c r="N103" s="7" t="s">
        <v>45</v>
      </c>
      <c r="O103" s="7" t="s">
        <v>36</v>
      </c>
      <c r="P103" s="7" t="s">
        <v>46</v>
      </c>
      <c r="Q103" s="3" t="s">
        <v>47</v>
      </c>
      <c r="R103" s="3" t="s">
        <v>37</v>
      </c>
      <c r="S103" s="3" t="s">
        <v>48</v>
      </c>
      <c r="T103" s="3" t="s">
        <v>48</v>
      </c>
      <c r="U103" s="3" t="s">
        <v>48</v>
      </c>
      <c r="V103" s="6">
        <v>105</v>
      </c>
      <c r="W103" s="3">
        <v>14</v>
      </c>
      <c r="X103" s="7">
        <v>24</v>
      </c>
      <c r="Y103" s="7" t="s">
        <v>39</v>
      </c>
      <c r="Z103" s="7" t="s">
        <v>40</v>
      </c>
      <c r="AA103" s="5"/>
      <c r="AB103" s="3" t="s">
        <v>41</v>
      </c>
      <c r="AC103" s="5"/>
      <c r="AD103" s="1"/>
      <c r="AE103" s="1"/>
    </row>
    <row r="104" spans="1:31" ht="13.5">
      <c r="A104" s="7">
        <v>101</v>
      </c>
      <c r="B104" s="7" t="s">
        <v>49</v>
      </c>
      <c r="C104" s="5" t="s">
        <v>436</v>
      </c>
      <c r="D104" s="4"/>
      <c r="E104" s="4"/>
      <c r="F104" s="4"/>
      <c r="G104" s="4"/>
      <c r="H104" s="4"/>
      <c r="I104" s="4"/>
      <c r="J104" s="4"/>
      <c r="K104" s="4"/>
      <c r="L104" s="7" t="s">
        <v>50</v>
      </c>
      <c r="M104" s="7" t="s">
        <v>51</v>
      </c>
      <c r="N104" s="7" t="s">
        <v>52</v>
      </c>
      <c r="O104" s="7">
        <v>2024</v>
      </c>
      <c r="P104" s="7" t="s">
        <v>53</v>
      </c>
      <c r="Q104" s="3" t="s">
        <v>54</v>
      </c>
      <c r="R104" s="3" t="s">
        <v>55</v>
      </c>
      <c r="S104" s="3" t="s">
        <v>28</v>
      </c>
      <c r="T104" s="3" t="s">
        <v>28</v>
      </c>
      <c r="U104" s="3" t="s">
        <v>28</v>
      </c>
      <c r="V104" s="5"/>
      <c r="W104" s="3">
        <v>84</v>
      </c>
      <c r="X104" s="7">
        <v>12</v>
      </c>
      <c r="Y104" s="3" t="s">
        <v>29</v>
      </c>
      <c r="Z104" s="3" t="s">
        <v>30</v>
      </c>
      <c r="AA104" s="7" t="s">
        <v>56</v>
      </c>
      <c r="AB104" s="3" t="s">
        <v>32</v>
      </c>
      <c r="AC104" s="5"/>
      <c r="AD104" s="1"/>
      <c r="AE104" s="1"/>
    </row>
    <row r="105" spans="1:31" ht="13.5">
      <c r="A105" s="7">
        <v>102</v>
      </c>
      <c r="B105" s="7" t="s">
        <v>57</v>
      </c>
      <c r="C105" s="5" t="s">
        <v>436</v>
      </c>
      <c r="D105" s="4"/>
      <c r="E105" s="4"/>
      <c r="F105" s="4"/>
      <c r="G105" s="4"/>
      <c r="H105" s="4"/>
      <c r="I105" s="4"/>
      <c r="J105" s="4"/>
      <c r="K105" s="4"/>
      <c r="L105" s="7" t="s">
        <v>58</v>
      </c>
      <c r="M105" s="7" t="s">
        <v>35</v>
      </c>
      <c r="N105" s="7" t="s">
        <v>59</v>
      </c>
      <c r="O105" s="7">
        <v>2025</v>
      </c>
      <c r="P105" s="7" t="s">
        <v>60</v>
      </c>
      <c r="Q105" s="3" t="s">
        <v>60</v>
      </c>
      <c r="R105" s="3" t="s">
        <v>60</v>
      </c>
      <c r="S105" s="3" t="s">
        <v>28</v>
      </c>
      <c r="T105" s="3" t="s">
        <v>28</v>
      </c>
      <c r="U105" s="3" t="s">
        <v>28</v>
      </c>
      <c r="V105" s="6">
        <v>62</v>
      </c>
      <c r="W105" s="3">
        <v>190</v>
      </c>
      <c r="X105" s="5"/>
      <c r="Y105" s="7" t="s">
        <v>39</v>
      </c>
      <c r="Z105" s="7" t="s">
        <v>61</v>
      </c>
      <c r="AA105" s="5"/>
      <c r="AB105" s="3" t="s">
        <v>41</v>
      </c>
      <c r="AC105" s="3" t="s">
        <v>42</v>
      </c>
      <c r="AD105" s="1"/>
      <c r="AE105" s="1"/>
    </row>
    <row r="106" spans="1:31" ht="13.5">
      <c r="A106" s="3">
        <v>103</v>
      </c>
      <c r="B106" s="3" t="s">
        <v>62</v>
      </c>
      <c r="C106" s="5" t="s">
        <v>436</v>
      </c>
      <c r="D106" s="4"/>
      <c r="E106" s="4"/>
      <c r="F106" s="4"/>
      <c r="G106" s="4"/>
      <c r="H106" s="4"/>
      <c r="I106" s="4"/>
      <c r="J106" s="4"/>
      <c r="K106" s="4"/>
      <c r="L106" s="3" t="s">
        <v>63</v>
      </c>
      <c r="M106" s="3" t="s">
        <v>51</v>
      </c>
      <c r="N106" s="3" t="s">
        <v>24</v>
      </c>
      <c r="O106" s="3">
        <v>2025</v>
      </c>
      <c r="P106" s="3" t="s">
        <v>64</v>
      </c>
      <c r="Q106" s="3" t="s">
        <v>65</v>
      </c>
      <c r="R106" s="3" t="s">
        <v>66</v>
      </c>
      <c r="S106" s="3" t="s">
        <v>67</v>
      </c>
      <c r="T106" s="3" t="s">
        <v>38</v>
      </c>
      <c r="U106" s="3" t="s">
        <v>68</v>
      </c>
      <c r="V106" s="6">
        <v>390</v>
      </c>
      <c r="W106" s="3">
        <v>23</v>
      </c>
      <c r="X106" s="3">
        <v>24</v>
      </c>
      <c r="Y106" s="3" t="s">
        <v>29</v>
      </c>
      <c r="Z106" s="3" t="s">
        <v>30</v>
      </c>
      <c r="AA106" s="3" t="s">
        <v>69</v>
      </c>
      <c r="AB106" s="3" t="s">
        <v>32</v>
      </c>
      <c r="AC106" s="5"/>
      <c r="AD106" s="1"/>
      <c r="AE106" s="1"/>
    </row>
    <row r="107" spans="1:31" ht="13.5">
      <c r="A107" s="3">
        <v>104</v>
      </c>
      <c r="B107" s="3" t="s">
        <v>70</v>
      </c>
      <c r="C107" s="5" t="s">
        <v>436</v>
      </c>
      <c r="D107" s="4"/>
      <c r="E107" s="4"/>
      <c r="F107" s="4"/>
      <c r="G107" s="4"/>
      <c r="H107" s="4"/>
      <c r="I107" s="4"/>
      <c r="J107" s="4"/>
      <c r="K107" s="4"/>
      <c r="L107" s="3" t="s">
        <v>71</v>
      </c>
      <c r="M107" s="3" t="s">
        <v>72</v>
      </c>
      <c r="N107" s="3" t="s">
        <v>73</v>
      </c>
      <c r="O107" s="3" t="s">
        <v>36</v>
      </c>
      <c r="P107" s="3" t="s">
        <v>74</v>
      </c>
      <c r="Q107" s="3" t="s">
        <v>74</v>
      </c>
      <c r="R107" s="3" t="s">
        <v>74</v>
      </c>
      <c r="S107" s="3" t="s">
        <v>48</v>
      </c>
      <c r="T107" s="3" t="s">
        <v>48</v>
      </c>
      <c r="U107" s="3" t="s">
        <v>48</v>
      </c>
      <c r="V107" s="6">
        <v>33</v>
      </c>
      <c r="W107" s="3">
        <v>9</v>
      </c>
      <c r="X107" s="5"/>
      <c r="Y107" s="3" t="s">
        <v>39</v>
      </c>
      <c r="Z107" s="5"/>
      <c r="AA107" s="5"/>
      <c r="AB107" s="3" t="s">
        <v>41</v>
      </c>
      <c r="AC107" s="5"/>
      <c r="AD107" s="1"/>
      <c r="AE107" s="1"/>
    </row>
    <row r="108" spans="1:31" ht="18.75">
      <c r="A108" s="35" t="s">
        <v>393</v>
      </c>
      <c r="B108" s="35"/>
      <c r="C108" s="31">
        <f t="shared" ref="C108:F108" si="8">SUM(C4:C107)</f>
        <v>103752</v>
      </c>
      <c r="D108" s="31">
        <f t="shared" si="8"/>
        <v>2082.8213999999984</v>
      </c>
      <c r="E108" s="31"/>
      <c r="F108" s="31">
        <f t="shared" si="8"/>
        <v>2494.1781091001503</v>
      </c>
      <c r="G108" s="31">
        <f>SUM(G4:G107)</f>
        <v>548.00934091218289</v>
      </c>
      <c r="H108" s="31">
        <f t="shared" ref="H108:J108" si="9">SUM(H4:H107)</f>
        <v>1517.1399538676205</v>
      </c>
      <c r="I108" s="31">
        <f t="shared" si="9"/>
        <v>2630.830740912184</v>
      </c>
      <c r="J108" s="31">
        <f t="shared" si="9"/>
        <v>3599.9613538676208</v>
      </c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1"/>
      <c r="AE108" s="1"/>
    </row>
    <row r="109" spans="1:31" ht="18.75">
      <c r="A109" s="36" t="s">
        <v>437</v>
      </c>
      <c r="B109" s="36"/>
      <c r="C109" s="31">
        <f t="shared" ref="C109:F109" si="10">C108-C54-C36-C10</f>
        <v>98952</v>
      </c>
      <c r="D109" s="31">
        <f t="shared" si="10"/>
        <v>1986.4613999999985</v>
      </c>
      <c r="E109" s="31"/>
      <c r="F109" s="31">
        <f t="shared" si="10"/>
        <v>2364.5838821821858</v>
      </c>
      <c r="G109" s="31">
        <f>G108-G54-G36-G10</f>
        <v>519.53549350721153</v>
      </c>
      <c r="H109" s="31">
        <f t="shared" ref="H109:J109" si="11">H108-H54-H36-H10</f>
        <v>1438.3113494746631</v>
      </c>
      <c r="I109" s="31">
        <f t="shared" si="11"/>
        <v>2505.9968935072125</v>
      </c>
      <c r="J109" s="31">
        <f t="shared" si="11"/>
        <v>3424.7727494746632</v>
      </c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1"/>
      <c r="AE109" s="1"/>
    </row>
    <row r="110" spans="1:31" ht="13.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13.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13.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2:31" ht="13.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2:31" ht="13.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2:31" ht="13.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2:31" ht="13.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2:31" ht="13.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2:31" ht="13.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2:31" ht="13.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2:31" ht="13.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2:31" ht="13.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2:31" ht="13.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2:31" ht="13.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2:31" ht="13.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2:31" ht="13.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2:31" ht="13.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2:31" ht="13.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2:31" ht="13.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2:31" ht="13.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2:31" ht="13.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2:31" ht="13.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2:31" ht="13.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2:31" ht="13.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2:31" ht="13.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2:31" ht="13.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2:31" ht="13.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2:31" ht="13.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2:31" ht="13.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2:31" ht="13.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2:31" ht="13.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2:31" ht="13.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2:31" ht="13.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2:31" ht="13.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2:31" ht="13.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2:31" ht="13.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2:31" ht="13.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2:31" ht="13.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2:31" ht="13.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2:31" ht="13.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2:31" ht="13.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2:31" ht="13.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2:31" ht="13.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2:31" ht="13.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2:31" ht="13.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2:31" ht="13.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2:31" ht="13.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2:31" ht="13.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2:31" ht="13.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2:31" ht="13.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2:31" ht="13.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2:31" ht="13.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2:31" ht="13.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2:31" ht="13.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2:31" ht="13.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2:31" ht="13.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2:31" ht="13.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2:31" ht="13.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2:31" ht="13.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2:31" ht="13.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2:31" ht="13.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2:31" ht="13.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2:31" ht="13.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2:31" ht="13.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2:31" ht="13.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2:31" ht="13.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2:31" ht="13.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2:31" ht="13.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2:31" ht="13.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2:31" ht="13.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2:31" ht="13.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2:31" ht="13.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2:31" ht="13.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2:31" ht="13.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2:31" ht="13.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2:31" ht="13.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2:31" ht="13.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2:31" ht="13.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2:31" ht="13.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2:31" ht="13.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2:31" ht="13.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2:31" ht="13.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2:31" ht="13.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2:31" ht="13.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2:31" ht="13.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2:31" ht="13.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2:31" ht="13.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2:31" ht="13.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2:31" ht="13.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2:31" ht="13.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2:31" ht="13.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2:31" ht="13.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2:31" ht="13.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2:31" ht="13.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2:31" ht="13.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2:31" ht="13.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2:31" ht="13.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2:31" ht="13.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2:31" ht="13.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2:31" ht="13.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2:31" ht="13.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2:31" ht="13.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2:31" ht="13.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2:31" ht="13.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2:31" ht="13.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2:31" ht="13.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2:31" ht="13.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2:31" ht="13.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2:31" ht="13.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2:31" ht="13.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2:31" ht="13.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2:31" ht="13.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2:31" ht="13.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2:31" ht="13.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2:31" ht="13.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2:31" ht="13.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2:31" ht="13.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2:31" ht="13.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2:31" ht="13.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2:31" ht="13.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2:31" ht="13.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2:31" ht="13.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2:31" ht="13.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2:31" ht="13.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2:31" ht="13.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2:31" ht="13.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2:31" ht="13.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2:31" ht="13.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2:31" ht="13.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2:31" ht="13.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2:31" ht="13.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2:31" ht="13.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2:31" ht="13.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2:31" ht="13.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2:31" ht="13.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2:31" ht="13.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2:31" ht="13.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2:31" ht="13.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2:31" ht="13.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2:31" ht="13.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2:31" ht="13.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2:31" ht="13.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2:31" ht="13.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2:31" ht="13.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2:31" ht="13.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2:31" ht="13.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2:31" ht="13.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2:31" ht="13.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2:31" ht="13.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2:31" ht="13.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2:31" ht="13.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2:31" ht="13.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2:31" ht="13.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2:31" ht="13.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2:31" ht="13.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2:31" ht="13.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2:31" ht="13.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2:31" ht="13.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2:31" ht="13.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2:31" ht="13.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2:31" ht="13.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2:31" ht="13.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2:31" ht="13.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2:31" ht="13.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2:31" ht="13.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2:31" ht="13.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2:31" ht="13.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2:31" ht="13.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2:31" ht="13.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2:31" ht="13.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2:31" ht="13.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2:31" ht="13.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2:31" ht="13.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2:31" ht="13.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2:31" ht="13.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2:31" ht="13.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2:31" ht="13.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2:31" ht="13.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2:31" ht="13.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2:31" ht="13.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2:31" ht="13.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2:31" ht="13.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2:31" ht="13.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2:31" ht="13.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2:31" ht="13.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2:31" ht="13.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2:31" ht="13.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2:31" ht="13.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2:31" ht="13.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2:31" ht="13.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2:31" ht="13.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2:31" ht="13.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2:31" ht="13.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2:31" ht="13.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2:31" ht="13.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2:31" ht="13.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2:31" ht="13.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2:31" ht="13.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2:31" ht="13.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2:31" ht="13.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2:31" ht="13.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2:31" ht="13.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2:31" ht="13.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2:31" ht="13.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2:31" ht="13.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2:31" ht="13.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2:31" ht="13.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2:31" ht="13.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2:31" ht="13.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2:31" ht="13.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2:31" ht="13.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2:31" ht="13.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2:31" ht="13.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2:31" ht="13.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2:31" ht="13.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2:31" ht="13.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2:31" ht="13.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2:31" ht="13.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2:31" ht="13.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2:31" ht="13.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2:31" ht="13.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2:31" ht="13.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2:31" ht="13.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2:31" ht="13.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2:31" ht="13.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2:31" ht="13.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2:31" ht="13.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2:31" ht="13.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2:31" ht="13.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2:31" ht="13.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2:31" ht="13.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2:31" ht="13.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2:31" ht="13.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2:31" ht="13.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2:31" ht="13.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2:31" ht="13.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2:31" ht="13.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2:31" ht="13.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2:31" ht="13.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2:31" ht="13.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2:31" ht="13.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2:31" ht="13.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2:31" ht="13.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2:31" ht="13.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2:31" ht="13.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2:31" ht="13.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2:31" ht="13.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2:31" ht="13.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2:31" ht="13.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2:31" ht="13.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2:31" ht="13.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2:31" ht="13.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2:31" ht="13.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2:31" ht="13.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2:31" ht="13.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2:31" ht="13.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2:31" ht="13.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2:31" ht="13.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2:31" ht="13.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2:31" ht="13.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2:31" ht="13.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2:31" ht="13.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2:31" ht="13.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2:31" ht="13.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2:31" ht="13.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2:31" ht="13.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2:31" ht="13.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2:31" ht="13.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2:31" ht="13.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2:31" ht="13.5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2:31" ht="13.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2:31" ht="13.5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2:31" ht="13.5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2:31" ht="13.5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2:31" ht="13.5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2:31" ht="13.5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2:31" ht="13.5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2:31" ht="13.5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2:31" ht="13.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2:31" ht="13.5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2:31" ht="13.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2:31" ht="13.5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2:31" ht="13.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2:31" ht="13.5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2:31" ht="13.5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2:31" ht="13.5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2:31" ht="13.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2:31" ht="13.5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2:31" ht="13.5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2:31" ht="13.5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2:31" ht="13.5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2:31" ht="13.5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2:31" ht="13.5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2:31" ht="13.5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2:31" ht="13.5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2:31" ht="13.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2:31" ht="13.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2:31" ht="13.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2:31" ht="13.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2:31" ht="13.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2:31" ht="13.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2:31" ht="13.5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2:31" ht="13.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2:31" ht="13.5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2:31" ht="13.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2:31" ht="13.5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2:31" ht="13.5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2:31" ht="13.5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2:31" ht="13.5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2:31" ht="13.5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2:31" ht="13.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2:31" ht="13.5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2:31" ht="13.5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2:31" ht="13.5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2:31" ht="13.5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2:31" ht="13.5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2:31" ht="13.5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2:31" ht="13.5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2:31" ht="13.5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2:31" ht="13.5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2:31" ht="13.5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2:31" ht="13.5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2:31" ht="13.5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2:31" ht="13.5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2:31" ht="13.5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2:31" ht="13.5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2:31" ht="13.5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2:31" ht="13.5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2:31" ht="13.5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2:31" ht="13.5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2:31" ht="13.5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2:31" ht="13.5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2:31" ht="13.5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2:31" ht="13.5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2:31" ht="13.5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2:31" ht="13.5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2:31" ht="13.5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2:31" ht="13.5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2:31" ht="13.5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2:31" ht="13.5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2:31" ht="13.5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2:31" ht="13.5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2:31" ht="13.5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2:31" ht="13.5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2:31" ht="13.5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2:31" ht="13.5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2:31" ht="13.5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2:31" ht="13.5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2:31" ht="13.5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2:31" ht="13.5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2:31" ht="13.5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2:31" ht="13.5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2:31" ht="13.5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2:31" ht="13.5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2:31" ht="13.5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2:31" ht="13.5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2:31" ht="13.5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2:31" ht="13.5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2:31" ht="13.5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2:31" ht="13.5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2:31" ht="13.5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2:31" ht="13.5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2:31" ht="13.5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2:31" ht="13.5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2:31" ht="13.5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2:31" ht="13.5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2:31" ht="13.5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2:31" ht="13.5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2:31" ht="13.5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2:31" ht="13.5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2:31" ht="13.5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2:31" ht="13.5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2:31" ht="13.5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2:31" ht="13.5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2:31" ht="13.5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2:31" ht="13.5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2:31" ht="13.5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2:31" ht="13.5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2:31" ht="13.5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2:31" ht="13.5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2:31" ht="13.5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2:31" ht="13.5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2:31" ht="13.5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2:31" ht="13.5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2:31" ht="13.5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2:31" ht="13.5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2:31" ht="13.5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2:31" ht="13.5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2:31" ht="13.5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2:31" ht="13.5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2:31" ht="13.5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2:31" ht="13.5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2:31" ht="13.5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2:31" ht="13.5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2:31" ht="13.5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2:31" ht="13.5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2:31" ht="13.5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2:31" ht="13.5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2:31" ht="13.5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2:31" ht="13.5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2:31" ht="13.5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2:31" ht="13.5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2:31" ht="13.5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2:31" ht="13.5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2:31" ht="13.5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2:31" ht="13.5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2:31" ht="13.5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2:31" ht="13.5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2:31" ht="13.5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2:31" ht="13.5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2:31" ht="13.5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2:31" ht="13.5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2:31" ht="13.5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2:31" ht="13.5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2:31" ht="13.5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2:31" ht="13.5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2:31" ht="13.5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2:31" ht="13.5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2:31" ht="13.5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2:31" ht="13.5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2:31" ht="13.5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2:31" ht="13.5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2:31" ht="13.5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2:31" ht="13.5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2:31" ht="13.5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2:31" ht="13.5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2:31" ht="13.5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2:31" ht="13.5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2:31" ht="13.5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2:31" ht="13.5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2:31" ht="13.5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2:31" ht="13.5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2:31" ht="13.5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2:31" ht="13.5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2:31" ht="13.5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2:31" ht="13.5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2:31" ht="13.5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2:31" ht="13.5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2:31" ht="13.5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2:31" ht="13.5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2:31" ht="13.5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2:31" ht="13.5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2:31" ht="13.5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2:31" ht="13.5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2:31" ht="13.5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2:31" ht="13.5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2:31" ht="13.5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2:31" ht="13.5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2:31" ht="13.5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2:31" ht="13.5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2:31" ht="13.5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2:31" ht="13.5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2:31" ht="13.5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2:31" ht="13.5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2:31" ht="13.5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2:31" ht="13.5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2:31" ht="13.5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2:31" ht="13.5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2:31" ht="13.5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2:31" ht="13.5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2:31" ht="13.5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2:31" ht="13.5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2:31" ht="13.5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2:31" ht="13.5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2:31" ht="13.5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2:31" ht="13.5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2:31" ht="13.5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2:31" ht="13.5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2:31" ht="13.5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2:31" ht="13.5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2:31" ht="13.5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2:31" ht="13.5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2:31" ht="13.5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2:31" ht="13.5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2:31" ht="13.5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2:31" ht="13.5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2:31" ht="13.5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2:31" ht="13.5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2:31" ht="13.5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2:31" ht="13.5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2:31" ht="13.5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2:31" ht="13.5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2:31" ht="13.5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2:31" ht="13.5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2:31" ht="13.5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2:31" ht="13.5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2:31" ht="13.5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2:31" ht="13.5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2:31" ht="13.5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2:31" ht="13.5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spans="2:31" ht="13.5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2:31" ht="13.5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2:31" ht="13.5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2:31" ht="13.5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2:31" ht="13.5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2:31" ht="13.5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2:31" ht="13.5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2:31" ht="13.5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2:31" ht="13.5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2:31" ht="13.5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2:31" ht="13.5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2:31" ht="13.5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2:31" ht="13.5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2:31" ht="13.5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2:31" ht="13.5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2:31" ht="13.5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spans="2:31" ht="13.5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spans="2:31" ht="13.5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spans="2:31" ht="13.5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spans="2:31" ht="13.5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spans="2:31" ht="13.5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spans="2:31" ht="13.5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2:31" ht="13.5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2:31" ht="13.5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spans="2:31" ht="13.5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2:31" ht="13.5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spans="2:31" ht="13.5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2:31" ht="13.5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2:31" ht="13.5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2:31" ht="13.5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2:31" ht="13.5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2:31" ht="13.5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spans="2:31" ht="13.5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spans="2:31" ht="13.5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spans="2:31" ht="13.5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spans="2:31" ht="13.5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spans="2:31" ht="13.5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spans="2:31" ht="13.5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spans="2:31" ht="13.5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spans="2:31" ht="13.5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spans="2:31" ht="13.5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2:31" ht="13.5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2:31" ht="13.5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spans="2:31" ht="13.5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2:31" ht="13.5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2:31" ht="13.5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2:31" ht="13.5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2:31" ht="13.5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2:31" ht="13.5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2:31" ht="13.5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spans="2:31" ht="13.5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2:31" ht="13.5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spans="2:31" ht="13.5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spans="2:31" ht="13.5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spans="2:31" ht="13.5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spans="2:31" ht="13.5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spans="2:31" ht="13.5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spans="2:31" ht="13.5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spans="2:31" ht="13.5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spans="2:31" ht="13.5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spans="2:31" ht="13.5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spans="2:31" ht="13.5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spans="2:31" ht="13.5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spans="2:31" ht="13.5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spans="2:31" ht="13.5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spans="2:31" ht="13.5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spans="2:31" ht="13.5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spans="2:31" ht="13.5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spans="2:31" ht="13.5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spans="2:31" ht="13.5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spans="2:31" ht="13.5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spans="2:31" ht="13.5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spans="2:31" ht="13.5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spans="2:31" ht="13.5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spans="2:31" ht="13.5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spans="2:31" ht="13.5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spans="2:31" ht="13.5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spans="2:31" ht="13.5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spans="2:31" ht="13.5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spans="2:31" ht="13.5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spans="2:31" ht="13.5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spans="2:31" ht="13.5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spans="2:31" ht="13.5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spans="2:31" ht="13.5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spans="2:31" ht="13.5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spans="2:31" ht="13.5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spans="2:31" ht="13.5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spans="2:31" ht="13.5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spans="2:31" ht="13.5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spans="2:31" ht="13.5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spans="2:31" ht="13.5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spans="2:31" ht="13.5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spans="2:31" ht="13.5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spans="2:31" ht="13.5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spans="2:31" ht="13.5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spans="2:31" ht="13.5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spans="2:31" ht="13.5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spans="2:31" ht="13.5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spans="2:31" ht="13.5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spans="2:31" ht="13.5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spans="2:31" ht="13.5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spans="2:31" ht="13.5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spans="2:31" ht="13.5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spans="2:31" ht="13.5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spans="2:31" ht="13.5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spans="2:31" ht="13.5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spans="2:31" ht="13.5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spans="2:31" ht="13.5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spans="2:31" ht="13.5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spans="2:31" ht="13.5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spans="2:31" ht="13.5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spans="2:31" ht="13.5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spans="2:31" ht="13.5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spans="2:31" ht="13.5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spans="2:31" ht="13.5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spans="2:31" ht="13.5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spans="2:31" ht="13.5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spans="2:31" ht="13.5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spans="2:31" ht="13.5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spans="2:31" ht="13.5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spans="2:31" ht="13.5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spans="2:31" ht="13.5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spans="2:31" ht="13.5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spans="2:31" ht="13.5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spans="2:31" ht="13.5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spans="2:31" ht="13.5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spans="2:31" ht="13.5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spans="2:31" ht="13.5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spans="2:31" ht="13.5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spans="2:31" ht="13.5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spans="2:31" ht="13.5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spans="2:31" ht="13.5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spans="2:31" ht="13.5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spans="2:31" ht="13.5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spans="2:31" ht="13.5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spans="2:31" ht="13.5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spans="2:31" ht="13.5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spans="2:31" ht="13.5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spans="2:31" ht="13.5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spans="2:31" ht="13.5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spans="2:31" ht="13.5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spans="2:31" ht="13.5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spans="2:31" ht="13.5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spans="2:31" ht="13.5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spans="2:31" ht="13.5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spans="2:31" ht="13.5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spans="2:31" ht="13.5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spans="2:31" ht="13.5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spans="2:31" ht="13.5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spans="2:31" ht="13.5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spans="2:31" ht="13.5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spans="2:31" ht="13.5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spans="2:31" ht="13.5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spans="2:31" ht="13.5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spans="2:31" ht="13.5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spans="2:31" ht="13.5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spans="2:31" ht="13.5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spans="2:31" ht="13.5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spans="2:31" ht="13.5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spans="2:31" ht="13.5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spans="2:31" ht="13.5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spans="2:31" ht="13.5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spans="2:31" ht="13.5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spans="2:31" ht="13.5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spans="2:31" ht="13.5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spans="2:31" ht="13.5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spans="2:31" ht="13.5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spans="2:31" ht="13.5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spans="2:31" ht="13.5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spans="2:31" ht="13.5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spans="2:31" ht="13.5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spans="2:31" ht="13.5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spans="2:31" ht="13.5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spans="2:31" ht="13.5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spans="2:31" ht="13.5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spans="2:31" ht="13.5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spans="2:31" ht="13.5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spans="2:31" ht="13.5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spans="2:31" ht="13.5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spans="2:31" ht="13.5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spans="2:31" ht="13.5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spans="2:31" ht="13.5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spans="2:31" ht="13.5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spans="2:31" ht="13.5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spans="2:31" ht="13.5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spans="2:31" ht="13.5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spans="2:31" ht="13.5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spans="2:31" ht="13.5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spans="2:31" ht="13.5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spans="2:31" ht="13.5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spans="2:31" ht="13.5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spans="2:31" ht="13.5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spans="2:31" ht="13.5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spans="2:31" ht="13.5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spans="2:31" ht="13.5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spans="2:31" ht="13.5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spans="2:31" ht="13.5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spans="2:31" ht="13.5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spans="2:31" ht="13.5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spans="2:31" ht="13.5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spans="2:31" ht="13.5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spans="2:31" ht="13.5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spans="2:31" ht="13.5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spans="2:31" ht="13.5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spans="2:31" ht="13.5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spans="2:31" ht="13.5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spans="2:31" ht="13.5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spans="2:31" ht="13.5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spans="2:31" ht="13.5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spans="2:31" ht="13.5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spans="2:31" ht="13.5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spans="2:31" ht="13.5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spans="2:31" ht="13.5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spans="2:31" ht="13.5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spans="2:31" ht="13.5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spans="2:31" ht="13.5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spans="2:31" ht="13.5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spans="2:31" ht="13.5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spans="2:31" ht="13.5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spans="2:31" ht="13.5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spans="2:31" ht="13.5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spans="2:31" ht="13.5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spans="2:31" ht="13.5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spans="2:31" ht="13.5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spans="2:31" ht="13.5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spans="2:31" ht="13.5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spans="2:31" ht="13.5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spans="2:31" ht="13.5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spans="2:31" ht="13.5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spans="2:31" ht="13.5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spans="2:31" ht="13.5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spans="2:31" ht="13.5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spans="2:31" ht="13.5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spans="2:31" ht="13.5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spans="2:31" ht="13.5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spans="2:31" ht="13.5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spans="2:31" ht="13.5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spans="2:31" ht="13.5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spans="2:31" ht="13.5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spans="2:31" ht="13.5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spans="2:31" ht="13.5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spans="2:31" ht="13.5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spans="2:31" ht="13.5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spans="2:31" ht="13.5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spans="2:31" ht="13.5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spans="2:31" ht="13.5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spans="2:31" ht="13.5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spans="2:31" ht="13.5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spans="2:31" ht="13.5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spans="2:31" ht="13.5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spans="2:31" ht="13.5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spans="2:31" ht="13.5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spans="2:31" ht="13.5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spans="2:31" ht="13.5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spans="2:31" ht="13.5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spans="2:31" ht="13.5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spans="2:31" ht="13.5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spans="2:31" ht="13.5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spans="2:31" ht="13.5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spans="2:31" ht="13.5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spans="2:31" ht="13.5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spans="2:31" ht="13.5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spans="2:31" ht="13.5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spans="2:31" ht="13.5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spans="2:31" ht="13.5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spans="2:31" ht="13.5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spans="2:31" ht="13.5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spans="2:31" ht="13.5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spans="2:31" ht="13.5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spans="2:31" ht="13.5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spans="2:31" ht="13.5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spans="2:31" ht="13.5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spans="2:31" ht="13.5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spans="2:31" ht="13.5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spans="2:31" ht="13.5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spans="2:31" ht="13.5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spans="2:31" ht="13.5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spans="2:31" ht="13.5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spans="2:31" ht="13.5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spans="2:31" ht="13.5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spans="2:31" ht="13.5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spans="2:31" ht="13.5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spans="2:31" ht="13.5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spans="2:31" ht="13.5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spans="2:31" ht="13.5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spans="2:31" ht="13.5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spans="2:31" ht="13.5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spans="2:31" ht="13.5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spans="2:31" ht="13.5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spans="2:31" ht="13.5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spans="2:31" ht="13.5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spans="2:31" ht="13.5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spans="2:31" ht="13.5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spans="2:31" ht="13.5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spans="2:31" ht="13.5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spans="2:31" ht="13.5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spans="2:31" ht="13.5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spans="2:31" ht="13.5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spans="2:31" ht="13.5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spans="2:31" ht="13.5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spans="2:31" ht="13.5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spans="2:31" ht="13.5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spans="2:31" ht="13.5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spans="2:31" ht="13.5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spans="2:31" ht="13.5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spans="2:31" ht="13.5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spans="2:31" ht="13.5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spans="2:31" ht="13.5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spans="2:31" ht="13.5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spans="2:31" ht="13.5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spans="2:31" ht="13.5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spans="2:31" ht="13.5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spans="2:31" ht="13.5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spans="2:31" ht="13.5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spans="2:31" ht="13.5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spans="2:31" ht="13.5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spans="2:31" ht="13.5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spans="2:31" ht="13.5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spans="2:31" ht="13.5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spans="2:31" ht="13.5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spans="2:31" ht="13.5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spans="2:31" ht="13.5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spans="2:31" ht="13.5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spans="2:31" ht="13.5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spans="2:31" ht="13.5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spans="2:31" ht="13.5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spans="2:31" ht="13.5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spans="2:31" ht="13.5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spans="2:31" ht="13.5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spans="2:31" ht="13.5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spans="2:31" ht="13.5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spans="2:31" ht="13.5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spans="2:31" ht="13.5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spans="2:31" ht="13.5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spans="2:31" ht="13.5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spans="2:31" ht="13.5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spans="2:31" ht="13.5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spans="2:31" ht="13.5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spans="2:31" ht="13.5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spans="2:31" ht="13.5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spans="2:31" ht="13.5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spans="2:31" ht="13.5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spans="2:31" ht="13.5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spans="2:31" ht="13.5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spans="2:31" ht="13.5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spans="2:31" ht="13.5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spans="2:31" ht="13.5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spans="2:31" ht="13.5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spans="2:31" ht="13.5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spans="2:31" ht="13.5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spans="2:31" ht="13.5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spans="2:31" ht="13.5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spans="2:31" ht="13.5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spans="2:31" ht="13.5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spans="2:31" ht="13.5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spans="2:31" ht="13.5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spans="2:31" ht="13.5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spans="2:31" ht="13.5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spans="2:31" ht="13.5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spans="2:31" ht="13.5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spans="2:31" ht="13.5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spans="2:31" ht="13.5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spans="2:31" ht="13.5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spans="2:31" ht="13.5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spans="2:31" ht="13.5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</sheetData>
  <sortState xmlns:xlrd2="http://schemas.microsoft.com/office/spreadsheetml/2017/richdata2" ref="B4:AC107">
    <sortCondition descending="1" ref="C4:C107"/>
  </sortState>
  <mergeCells count="2">
    <mergeCell ref="A108:B108"/>
    <mergeCell ref="A109:B10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1F04C-AC7D-4FC6-8085-8ED42B04E0FE}">
  <sheetPr>
    <outlinePr summaryBelow="0" summaryRight="0"/>
  </sheetPr>
  <dimension ref="A1:E26"/>
  <sheetViews>
    <sheetView workbookViewId="0">
      <selection activeCell="A11" sqref="A11"/>
    </sheetView>
  </sheetViews>
  <sheetFormatPr defaultColWidth="12.5703125" defaultRowHeight="15.75" customHeight="1"/>
  <cols>
    <col min="1" max="1" width="55.85546875" customWidth="1"/>
    <col min="2" max="2" width="15.7109375" customWidth="1"/>
    <col min="3" max="3" width="33.85546875" customWidth="1"/>
    <col min="4" max="4" width="10.5703125" customWidth="1"/>
    <col min="5" max="5" width="65.140625" customWidth="1"/>
  </cols>
  <sheetData>
    <row r="1" spans="1:5" ht="13.5">
      <c r="A1" s="21" t="s">
        <v>403</v>
      </c>
      <c r="B1" s="21" t="s">
        <v>404</v>
      </c>
      <c r="C1" s="21" t="s">
        <v>405</v>
      </c>
      <c r="D1" s="22" t="s">
        <v>406</v>
      </c>
      <c r="E1" s="12" t="s">
        <v>395</v>
      </c>
    </row>
    <row r="2" spans="1:5" ht="15.75" customHeight="1">
      <c r="A2" s="13" t="s">
        <v>407</v>
      </c>
      <c r="B2" s="13" t="s">
        <v>408</v>
      </c>
      <c r="C2" s="13" t="s">
        <v>409</v>
      </c>
      <c r="D2" s="23">
        <v>55</v>
      </c>
      <c r="E2" s="24" t="s">
        <v>410</v>
      </c>
    </row>
    <row r="3" spans="1:5" ht="15.75" customHeight="1">
      <c r="A3" s="13" t="s">
        <v>411</v>
      </c>
      <c r="B3" s="13" t="s">
        <v>408</v>
      </c>
      <c r="C3" s="13" t="s">
        <v>412</v>
      </c>
      <c r="D3" s="25">
        <v>82.5</v>
      </c>
      <c r="E3" s="24" t="s">
        <v>413</v>
      </c>
    </row>
    <row r="4" spans="1:5" ht="15.75" customHeight="1">
      <c r="A4" s="13" t="s">
        <v>414</v>
      </c>
      <c r="B4" s="13" t="s">
        <v>408</v>
      </c>
      <c r="C4" s="13" t="s">
        <v>412</v>
      </c>
      <c r="D4" s="25">
        <v>29.8</v>
      </c>
      <c r="E4" s="24" t="s">
        <v>415</v>
      </c>
    </row>
    <row r="5" spans="1:5" ht="15.75" customHeight="1">
      <c r="A5" s="13" t="s">
        <v>416</v>
      </c>
      <c r="B5" s="13" t="s">
        <v>417</v>
      </c>
      <c r="C5" s="13" t="s">
        <v>418</v>
      </c>
      <c r="D5" s="26">
        <v>2.0199999999999999E-2</v>
      </c>
      <c r="E5" s="24" t="s">
        <v>419</v>
      </c>
    </row>
    <row r="6" spans="1:5" ht="15.75" customHeight="1">
      <c r="A6" s="13" t="s">
        <v>420</v>
      </c>
      <c r="B6" s="13" t="s">
        <v>417</v>
      </c>
      <c r="C6" s="13" t="s">
        <v>421</v>
      </c>
      <c r="D6" s="23">
        <f>D5*10^9/10^3</f>
        <v>20200</v>
      </c>
      <c r="E6" s="13"/>
    </row>
    <row r="7" spans="1:5" ht="15.75" customHeight="1">
      <c r="A7" s="13" t="s">
        <v>422</v>
      </c>
      <c r="B7" s="13" t="s">
        <v>408</v>
      </c>
      <c r="C7" s="13" t="s">
        <v>423</v>
      </c>
      <c r="D7" s="27">
        <f>'[1]Methane Leak Rates'!K21</f>
        <v>2.7463964896239989E-2</v>
      </c>
      <c r="E7" s="13" t="s">
        <v>424</v>
      </c>
    </row>
    <row r="8" spans="1:5" ht="15.75" customHeight="1">
      <c r="A8" s="13" t="s">
        <v>425</v>
      </c>
      <c r="B8" s="13" t="s">
        <v>408</v>
      </c>
      <c r="C8" s="13" t="s">
        <v>423</v>
      </c>
      <c r="D8" s="27">
        <f>'[1]Methane Leak Rates'!K25</f>
        <v>7.405664421011521E-3</v>
      </c>
      <c r="E8" s="13" t="s">
        <v>426</v>
      </c>
    </row>
    <row r="9" spans="1:5" ht="15.75" customHeight="1">
      <c r="A9" s="13" t="s">
        <v>427</v>
      </c>
      <c r="B9" s="13" t="s">
        <v>408</v>
      </c>
      <c r="C9" s="13" t="s">
        <v>423</v>
      </c>
      <c r="D9" s="27">
        <f>'[1]Methane Leak Rates'!K23</f>
        <v>2.2998355728265456E-2</v>
      </c>
      <c r="E9" s="13" t="s">
        <v>428</v>
      </c>
    </row>
    <row r="10" spans="1:5" ht="15.75" customHeight="1">
      <c r="A10" s="13" t="s">
        <v>429</v>
      </c>
      <c r="B10" s="13" t="s">
        <v>417</v>
      </c>
      <c r="C10" s="13" t="s">
        <v>430</v>
      </c>
      <c r="D10" s="28">
        <f>D6/10^6*D3</f>
        <v>1.6664999999999999</v>
      </c>
      <c r="E10" s="13"/>
    </row>
    <row r="11" spans="1:5" ht="15.75" customHeight="1">
      <c r="A11" s="13" t="s">
        <v>431</v>
      </c>
      <c r="B11" s="13" t="s">
        <v>417</v>
      </c>
      <c r="C11" s="13" t="s">
        <v>432</v>
      </c>
      <c r="D11" s="28">
        <f>D6/10^6*D4</f>
        <v>0.60195999999999994</v>
      </c>
      <c r="E11" s="13"/>
    </row>
    <row r="19" spans="4:4" ht="15.75" customHeight="1">
      <c r="D19" s="11"/>
    </row>
    <row r="25" spans="4:4" ht="15.75" customHeight="1">
      <c r="D25" s="11"/>
    </row>
    <row r="26" spans="4:4" ht="15.75" customHeight="1">
      <c r="D26" s="11"/>
    </row>
  </sheetData>
  <hyperlinks>
    <hyperlink ref="E2" r:id="rId1" xr:uid="{3D4B2171-F389-4976-A15F-0045824CAE55}"/>
    <hyperlink ref="E3" r:id="rId2" xr:uid="{6AF64F51-4391-4661-8F2A-1495EFA7B542}"/>
    <hyperlink ref="E4" r:id="rId3" xr:uid="{6D4E7337-D345-4CF1-AB28-A7E7F99472D5}"/>
    <hyperlink ref="E5" r:id="rId4" xr:uid="{8FA61E03-8D62-4707-8FF4-FE9EF58E7FC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 Me</vt:lpstr>
      <vt:lpstr>Pipeline Data Base</vt:lpstr>
      <vt:lpstr>Factors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Symons</dc:creator>
  <cp:lastModifiedBy>Jeremy Symons</cp:lastModifiedBy>
  <dcterms:created xsi:type="dcterms:W3CDTF">2025-05-29T20:50:03Z</dcterms:created>
  <dcterms:modified xsi:type="dcterms:W3CDTF">2025-05-30T18:35:47Z</dcterms:modified>
</cp:coreProperties>
</file>